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Korisnik\Desktop\Izmjena plana 2022 i plan 2023\"/>
    </mc:Choice>
  </mc:AlternateContent>
  <xr:revisionPtr revIDLastSave="0" documentId="13_ncr:1_{81695CB0-83F7-4FDB-83B1-842BD260AB9F}" xr6:coauthVersionLast="47" xr6:coauthVersionMax="47" xr10:uidLastSave="{00000000-0000-0000-0000-000000000000}"/>
  <bookViews>
    <workbookView xWindow="2775" yWindow="1110" windowWidth="17775" windowHeight="11760" activeTab="1" xr2:uid="{00000000-000D-0000-FFFF-FFFF00000000}"/>
  </bookViews>
  <sheets>
    <sheet name="PRVO unesite podatke" sheetId="2" r:id="rId1"/>
    <sheet name="pregledati tekst i prilagoditi " sheetId="1" r:id="rId2"/>
    <sheet name="List1" sheetId="3" r:id="rId3"/>
    <sheet name="List2" sheetId="4" r:id="rId4"/>
  </sheets>
  <definedNames>
    <definedName name="naziv">'PRVO unesite podatke'!$C$6</definedName>
    <definedName name="_xlnm.Print_Area" localSheetId="1">'pregledati tekst i prilagoditi '!$A$1:$G$323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2" l="1"/>
  <c r="D44" i="2"/>
  <c r="D42" i="2"/>
  <c r="D33" i="2"/>
  <c r="D29" i="2"/>
  <c r="D28" i="2"/>
  <c r="D20" i="2"/>
  <c r="D18" i="2"/>
  <c r="D49" i="2" s="1"/>
  <c r="A93" i="1" l="1"/>
  <c r="A21" i="1"/>
  <c r="C158" i="1"/>
  <c r="C44" i="1" l="1"/>
  <c r="C39" i="1"/>
  <c r="C38" i="1"/>
  <c r="C34" i="1"/>
  <c r="C33" i="1"/>
  <c r="C32" i="1"/>
  <c r="C31" i="1"/>
  <c r="C30" i="1"/>
  <c r="C28" i="1"/>
  <c r="A11" i="1"/>
  <c r="A85" i="1"/>
  <c r="A136" i="1"/>
  <c r="A170" i="1" s="1"/>
  <c r="A138" i="1"/>
  <c r="A139" i="1"/>
  <c r="A140" i="1"/>
  <c r="A141" i="1"/>
  <c r="A142" i="1"/>
  <c r="A143" i="1"/>
  <c r="A144" i="1"/>
  <c r="A145" i="1"/>
  <c r="A172" i="1"/>
  <c r="A173" i="1"/>
  <c r="A174" i="1"/>
  <c r="A175" i="1"/>
  <c r="A194" i="1"/>
  <c r="A195" i="1"/>
  <c r="A196" i="1"/>
  <c r="A197" i="1"/>
  <c r="A198" i="1"/>
  <c r="A199" i="1"/>
  <c r="A200" i="1"/>
  <c r="A217" i="1"/>
  <c r="A230" i="1"/>
  <c r="A246" i="1"/>
  <c r="A265" i="1"/>
  <c r="A266" i="1"/>
  <c r="A267" i="1"/>
  <c r="A279" i="1"/>
  <c r="A280" i="1"/>
  <c r="B3" i="1"/>
  <c r="C68" i="1"/>
  <c r="C65" i="1"/>
  <c r="A277" i="1" l="1"/>
  <c r="A192" i="1"/>
  <c r="A215" i="1" s="1"/>
  <c r="A228" i="1" s="1"/>
  <c r="B279" i="1"/>
  <c r="B280" i="1"/>
  <c r="C280" i="1"/>
  <c r="D280" i="1"/>
  <c r="E280" i="1"/>
  <c r="B265" i="1"/>
  <c r="B266" i="1"/>
  <c r="C266" i="1"/>
  <c r="D266" i="1"/>
  <c r="E266" i="1"/>
  <c r="B267" i="1"/>
  <c r="C267" i="1"/>
  <c r="D267" i="1"/>
  <c r="E267" i="1"/>
  <c r="B246" i="1"/>
  <c r="C246" i="1"/>
  <c r="D246" i="1"/>
  <c r="E246" i="1"/>
  <c r="B230" i="1"/>
  <c r="C230" i="1"/>
  <c r="D230" i="1"/>
  <c r="E230" i="1"/>
  <c r="C161" i="1"/>
  <c r="C160" i="1"/>
  <c r="C159" i="1"/>
  <c r="A263" i="1" l="1"/>
  <c r="A244" i="1"/>
  <c r="F267" i="1"/>
  <c r="F246" i="1"/>
  <c r="F230" i="1"/>
  <c r="C162" i="1"/>
  <c r="A153" i="1" s="1"/>
  <c r="E217" i="1"/>
  <c r="D217" i="1"/>
  <c r="C217" i="1"/>
  <c r="B217" i="1"/>
  <c r="E200" i="1"/>
  <c r="D200" i="1"/>
  <c r="C200" i="1"/>
  <c r="B200" i="1"/>
  <c r="E199" i="1"/>
  <c r="D199" i="1"/>
  <c r="C199" i="1"/>
  <c r="B199" i="1"/>
  <c r="E198" i="1"/>
  <c r="D198" i="1"/>
  <c r="C198" i="1"/>
  <c r="B198" i="1"/>
  <c r="E197" i="1"/>
  <c r="D197" i="1"/>
  <c r="C197" i="1"/>
  <c r="B197" i="1"/>
  <c r="E196" i="1"/>
  <c r="D196" i="1"/>
  <c r="C196" i="1"/>
  <c r="B196" i="1"/>
  <c r="E195" i="1"/>
  <c r="D195" i="1"/>
  <c r="C195" i="1"/>
  <c r="B195" i="1"/>
  <c r="B194" i="1"/>
  <c r="E175" i="1"/>
  <c r="D175" i="1"/>
  <c r="C175" i="1"/>
  <c r="B175" i="1"/>
  <c r="E174" i="1"/>
  <c r="D174" i="1"/>
  <c r="C174" i="1"/>
  <c r="B174" i="1"/>
  <c r="E173" i="1"/>
  <c r="D173" i="1"/>
  <c r="C173" i="1"/>
  <c r="B173" i="1"/>
  <c r="B172" i="1"/>
  <c r="B145" i="1"/>
  <c r="B144" i="1"/>
  <c r="B143" i="1"/>
  <c r="E142" i="1"/>
  <c r="D142" i="1"/>
  <c r="C142" i="1"/>
  <c r="B142" i="1"/>
  <c r="E141" i="1"/>
  <c r="D141" i="1"/>
  <c r="C141" i="1"/>
  <c r="B141" i="1"/>
  <c r="B140" i="1"/>
  <c r="B139" i="1"/>
  <c r="B138" i="1"/>
  <c r="G137" i="1"/>
  <c r="F137" i="1"/>
  <c r="E137" i="1"/>
  <c r="D137" i="1"/>
  <c r="C137" i="1"/>
  <c r="G136" i="1"/>
  <c r="F136" i="1"/>
  <c r="E136" i="1"/>
  <c r="D136" i="1"/>
  <c r="C136" i="1"/>
  <c r="B136" i="1"/>
  <c r="E116" i="1"/>
  <c r="D116" i="1"/>
  <c r="C116" i="1"/>
  <c r="E115" i="1"/>
  <c r="D115" i="1"/>
  <c r="C115" i="1"/>
  <c r="E114" i="1"/>
  <c r="D114" i="1"/>
  <c r="C114" i="1"/>
  <c r="E113" i="1"/>
  <c r="D113" i="1"/>
  <c r="C113" i="1"/>
  <c r="E112" i="1"/>
  <c r="D112" i="1"/>
  <c r="C112" i="1"/>
  <c r="E111" i="1"/>
  <c r="D111" i="1"/>
  <c r="C111" i="1"/>
  <c r="E110" i="1"/>
  <c r="D110" i="1"/>
  <c r="C110" i="1"/>
  <c r="E108" i="1"/>
  <c r="D108" i="1"/>
  <c r="C108" i="1"/>
  <c r="F47" i="2"/>
  <c r="C42" i="1" s="1"/>
  <c r="E47" i="2"/>
  <c r="F44" i="2"/>
  <c r="C41" i="1" s="1"/>
  <c r="E44" i="2"/>
  <c r="D265" i="1" s="1"/>
  <c r="F42" i="2"/>
  <c r="E42" i="2"/>
  <c r="D143" i="1" s="1"/>
  <c r="C143" i="1"/>
  <c r="F33" i="2"/>
  <c r="C37" i="1" s="1"/>
  <c r="E33" i="2"/>
  <c r="D140" i="1" s="1"/>
  <c r="C194" i="1"/>
  <c r="E202" i="1" s="1"/>
  <c r="F29" i="2"/>
  <c r="C36" i="1" s="1"/>
  <c r="E29" i="2"/>
  <c r="D139" i="1" s="1"/>
  <c r="C172" i="1"/>
  <c r="F20" i="2"/>
  <c r="C29" i="1" s="1"/>
  <c r="E20" i="2"/>
  <c r="D109" i="1" s="1"/>
  <c r="E143" i="1" l="1"/>
  <c r="C40" i="1"/>
  <c r="E18" i="2"/>
  <c r="D107" i="1" s="1"/>
  <c r="C145" i="1"/>
  <c r="C279" i="1"/>
  <c r="D145" i="1"/>
  <c r="D279" i="1"/>
  <c r="E279" i="1"/>
  <c r="C144" i="1"/>
  <c r="C265" i="1"/>
  <c r="E265" i="1"/>
  <c r="D144" i="1"/>
  <c r="C107" i="1"/>
  <c r="E100" i="1" s="1"/>
  <c r="G20" i="2"/>
  <c r="F141" i="1"/>
  <c r="F174" i="1"/>
  <c r="F195" i="1"/>
  <c r="F199" i="1"/>
  <c r="F143" i="1"/>
  <c r="F173" i="1"/>
  <c r="F198" i="1"/>
  <c r="F200" i="1"/>
  <c r="F197" i="1"/>
  <c r="F175" i="1"/>
  <c r="F142" i="1"/>
  <c r="F110" i="1"/>
  <c r="F114" i="1"/>
  <c r="B192" i="1"/>
  <c r="B263" i="1" s="1"/>
  <c r="B277" i="1"/>
  <c r="C170" i="1"/>
  <c r="C277" i="1"/>
  <c r="G170" i="1"/>
  <c r="F171" i="1"/>
  <c r="F278" i="1"/>
  <c r="F192" i="1"/>
  <c r="F263" i="1" s="1"/>
  <c r="F277" i="1"/>
  <c r="E171" i="1"/>
  <c r="E278" i="1"/>
  <c r="D170" i="1"/>
  <c r="D277" i="1"/>
  <c r="C193" i="1"/>
  <c r="C264" i="1" s="1"/>
  <c r="C278" i="1"/>
  <c r="G193" i="1"/>
  <c r="G264" i="1" s="1"/>
  <c r="E170" i="1"/>
  <c r="E277" i="1"/>
  <c r="D171" i="1"/>
  <c r="D278" i="1"/>
  <c r="C192" i="1"/>
  <c r="C263" i="1" s="1"/>
  <c r="B170" i="1"/>
  <c r="C171" i="1"/>
  <c r="G192" i="1"/>
  <c r="G263" i="1" s="1"/>
  <c r="F170" i="1"/>
  <c r="G171" i="1"/>
  <c r="D193" i="1"/>
  <c r="D264" i="1" s="1"/>
  <c r="D192" i="1"/>
  <c r="D263" i="1" s="1"/>
  <c r="E193" i="1"/>
  <c r="E264" i="1" s="1"/>
  <c r="E192" i="1"/>
  <c r="E263" i="1" s="1"/>
  <c r="F193" i="1"/>
  <c r="F264" i="1" s="1"/>
  <c r="F217" i="1"/>
  <c r="F28" i="2"/>
  <c r="E140" i="1"/>
  <c r="D172" i="1"/>
  <c r="E109" i="1"/>
  <c r="F18" i="2"/>
  <c r="C27" i="1" s="1"/>
  <c r="C138" i="1"/>
  <c r="E129" i="1" s="1"/>
  <c r="E144" i="1"/>
  <c r="E172" i="1"/>
  <c r="E194" i="1"/>
  <c r="E203" i="1" s="1"/>
  <c r="E28" i="2"/>
  <c r="D138" i="1" s="1"/>
  <c r="C109" i="1"/>
  <c r="E139" i="1"/>
  <c r="C140" i="1"/>
  <c r="E145" i="1"/>
  <c r="C139" i="1"/>
  <c r="D194" i="1"/>
  <c r="E138" i="1" l="1"/>
  <c r="C35" i="1"/>
  <c r="C43" i="1" s="1"/>
  <c r="C45" i="1" s="1"/>
  <c r="F144" i="1"/>
  <c r="F265" i="1"/>
  <c r="A255" i="1" s="1"/>
  <c r="G266" i="1"/>
  <c r="G267" i="1"/>
  <c r="F49" i="2"/>
  <c r="B244" i="1"/>
  <c r="B215" i="1"/>
  <c r="B228" i="1" s="1"/>
  <c r="G199" i="1"/>
  <c r="F194" i="1"/>
  <c r="D205" i="1" s="1"/>
  <c r="F172" i="1"/>
  <c r="F139" i="1"/>
  <c r="E130" i="1"/>
  <c r="F138" i="1"/>
  <c r="D132" i="1" s="1"/>
  <c r="F140" i="1"/>
  <c r="C245" i="1"/>
  <c r="G110" i="1"/>
  <c r="F109" i="1"/>
  <c r="A120" i="1" s="1"/>
  <c r="F215" i="1"/>
  <c r="F228" i="1" s="1"/>
  <c r="C216" i="1"/>
  <c r="C229" i="1" s="1"/>
  <c r="F244" i="1"/>
  <c r="F216" i="1"/>
  <c r="F229" i="1" s="1"/>
  <c r="F245" i="1"/>
  <c r="D215" i="1"/>
  <c r="D228" i="1" s="1"/>
  <c r="D244" i="1"/>
  <c r="C215" i="1"/>
  <c r="C228" i="1" s="1"/>
  <c r="C244" i="1"/>
  <c r="E215" i="1"/>
  <c r="E228" i="1" s="1"/>
  <c r="E244" i="1"/>
  <c r="D216" i="1"/>
  <c r="D229" i="1" s="1"/>
  <c r="D245" i="1"/>
  <c r="E216" i="1"/>
  <c r="E229" i="1" s="1"/>
  <c r="E245" i="1"/>
  <c r="G174" i="1"/>
  <c r="G195" i="1"/>
  <c r="G111" i="1"/>
  <c r="G200" i="1"/>
  <c r="G140" i="1"/>
  <c r="G196" i="1"/>
  <c r="G198" i="1"/>
  <c r="G143" i="1"/>
  <c r="G142" i="1"/>
  <c r="A233" i="1" s="1"/>
  <c r="G139" i="1"/>
  <c r="A164" i="1" s="1"/>
  <c r="G141" i="1"/>
  <c r="A219" i="1" s="1"/>
  <c r="G144" i="1"/>
  <c r="A259" i="1" s="1"/>
  <c r="G145" i="1"/>
  <c r="E49" i="2"/>
  <c r="E107" i="1"/>
  <c r="G197" i="1"/>
  <c r="G175" i="1"/>
  <c r="G173" i="1"/>
  <c r="G265" i="1" l="1"/>
  <c r="F107" i="1"/>
  <c r="D103" i="1" s="1"/>
  <c r="E101" i="1"/>
  <c r="G194" i="1"/>
  <c r="G138" i="1"/>
  <c r="G172" i="1"/>
  <c r="G113" i="1"/>
  <c r="G115" i="1"/>
  <c r="G109" i="1"/>
  <c r="G114" i="1"/>
  <c r="G108" i="1"/>
  <c r="G112" i="1"/>
  <c r="G107" i="1" l="1"/>
</calcChain>
</file>

<file path=xl/sharedStrings.xml><?xml version="1.0" encoding="utf-8"?>
<sst xmlns="http://schemas.openxmlformats.org/spreadsheetml/2006/main" count="191" uniqueCount="150">
  <si>
    <t xml:space="preserve"> </t>
  </si>
  <si>
    <t>HRVATSKA OBRTNIČKA KOMORA</t>
  </si>
  <si>
    <t>SKUPŠTINA</t>
  </si>
  <si>
    <t>Članak 1.</t>
  </si>
  <si>
    <t>Prihodi</t>
  </si>
  <si>
    <t>Prihodi od prodaje roba i pružanja usluga</t>
  </si>
  <si>
    <t>Prihodi od članarina i članskih doprinosa</t>
  </si>
  <si>
    <t>Prihodi po posebnim propisima</t>
  </si>
  <si>
    <t>Prihodi od imovine</t>
  </si>
  <si>
    <t>Prihodi od donacija</t>
  </si>
  <si>
    <t>Ostali  prihodi</t>
  </si>
  <si>
    <t>Prihodi od povezanih neprofitnih organizacija</t>
  </si>
  <si>
    <t>Rashodi</t>
  </si>
  <si>
    <t>Rashodi za zaposlene</t>
  </si>
  <si>
    <t>Materijalni rashodi</t>
  </si>
  <si>
    <t>Rashodi amortizacije</t>
  </si>
  <si>
    <t>Financijski rashodi</t>
  </si>
  <si>
    <t>Donacije</t>
  </si>
  <si>
    <t>Ostali rashodi</t>
  </si>
  <si>
    <t>Komorski doprinos u paušalnom iznosu</t>
  </si>
  <si>
    <t>Komorski doprinos od dohotka ili dobiti</t>
  </si>
  <si>
    <t>Doprinosi na plaće</t>
  </si>
  <si>
    <t>Naknade troškova zaposlenima</t>
  </si>
  <si>
    <t>Naknade troškova članovima u predstavničkim i</t>
  </si>
  <si>
    <t>Naknade ostalim osobama izvan radnog odnosa</t>
  </si>
  <si>
    <t>Rashodi za usluge</t>
  </si>
  <si>
    <t>Rashodi za materijal i energiju</t>
  </si>
  <si>
    <t>Ostali nespomenuti rashodi</t>
  </si>
  <si>
    <t>Tekuće donacije</t>
  </si>
  <si>
    <t>Kazne, penali i naknade štete</t>
  </si>
  <si>
    <t>Članak 3.</t>
  </si>
  <si>
    <t>OBRAZLOŽENJE</t>
  </si>
  <si>
    <t>Plan prihoda tekuće godine temelji se i sastavljen je na podlozi slijedećih pretpostavki:</t>
  </si>
  <si>
    <t xml:space="preserve">Kako su planirani pojedini izdaci vidljivo je iz slijedećeg pregleda: </t>
  </si>
  <si>
    <t>Nastavno se daje detaljniji pregled pojedinih rashoda.</t>
  </si>
  <si>
    <t>Red. broj</t>
  </si>
  <si>
    <t>Stručna sprema</t>
  </si>
  <si>
    <t>1.</t>
  </si>
  <si>
    <t>Mr.</t>
  </si>
  <si>
    <t>2.</t>
  </si>
  <si>
    <t>VSS</t>
  </si>
  <si>
    <t>3.</t>
  </si>
  <si>
    <t>VŠS</t>
  </si>
  <si>
    <t>4.</t>
  </si>
  <si>
    <t>SSS</t>
  </si>
  <si>
    <t>Ukupno</t>
  </si>
  <si>
    <t>Skupina računa 42 – Materijalni rashodi obuhvaćaju  troškove:</t>
  </si>
  <si>
    <t>Pojedinačni iznos planiranih  ostalih izdataka poslovanja vidljivo je iz slijedećeg pregleda:</t>
  </si>
  <si>
    <t>1.           UVOD</t>
  </si>
  <si>
    <t>2.           PRIHODI</t>
  </si>
  <si>
    <t>3.           RASHODI</t>
  </si>
  <si>
    <t xml:space="preserve">3.2          </t>
  </si>
  <si>
    <t>3.3         Rashodi amortizacije</t>
  </si>
  <si>
    <t>3.4         Financijski rashodi</t>
  </si>
  <si>
    <t>3.5.        Donacije</t>
  </si>
  <si>
    <t>3.6.     Ostali rashodi</t>
  </si>
  <si>
    <t>3.7.    Rashodi vezani uz financiranje povezanih neprofitnih organizacija</t>
  </si>
  <si>
    <t>Unesite tražene podatke:</t>
  </si>
  <si>
    <t>Grad:</t>
  </si>
  <si>
    <t xml:space="preserve">Ime i prezime predsjednika: </t>
  </si>
  <si>
    <t>Razred</t>
  </si>
  <si>
    <t>Naziv</t>
  </si>
  <si>
    <t>Izmjena financijskog plana</t>
  </si>
  <si>
    <t>izmjena financijskog plana</t>
  </si>
  <si>
    <t>Udio u nadgrupi (%)</t>
  </si>
  <si>
    <t>4.           PLANIRANI REZULTAT POSLOVANJA</t>
  </si>
  <si>
    <t>Urbroj:</t>
  </si>
  <si>
    <t xml:space="preserve">Datum: </t>
  </si>
  <si>
    <t>IZMJENE I DOPUNE FINANCIJSKOG PLANA</t>
  </si>
  <si>
    <t xml:space="preserve">Članak 2. </t>
  </si>
  <si>
    <t>Članak 4.</t>
  </si>
  <si>
    <t xml:space="preserve">                                                                                        </t>
  </si>
  <si>
    <t>Predsjednik:</t>
  </si>
  <si>
    <t xml:space="preserve"> IZMJENE I DOPUNE FINANCIJSKOG PLANA</t>
  </si>
  <si>
    <t>4=(3/1)</t>
  </si>
  <si>
    <t>% u odnosu na planirano</t>
  </si>
  <si>
    <t>Rashodi vezani uz financiranje pov. neprofitnih</t>
  </si>
  <si>
    <t>Detaljnija struktura izdataka za zaposlene vidljiva je iz slijedećeg pregleda:</t>
  </si>
  <si>
    <t>Plaće (bruto I)</t>
  </si>
  <si>
    <t>Ostali rashodi za zaposlene (dodaci na plaću)</t>
  </si>
  <si>
    <t>Korištenje usluga i dobara za redovno funkcioniranje i obavljanje djelatnosti</t>
  </si>
  <si>
    <t>Razred 43 – Rashodi amortizacije obuhvaćaju rashod temeljem amortizacije dugotrajne imovine koja se amortizira u vijeku uporabe prema propisanim stopama amortizacije, uz uvjet da je ista nabavljena nakon 01.01.2008. godine. Dugotrajna imovina nabavljena prije navedenog datuma, ispravlja se na teret vlastitih izvora, u okviru klase 5.</t>
  </si>
  <si>
    <t>Stavka rashoda donacije odnosi se na tekuće i kapitalne donacije razvrstane prema primateljima, i to za nepovezane organizacije.</t>
  </si>
  <si>
    <t>Sukladno Zakonu o financijskom poslovanju i računovodstvu neprofitnih organizacija, te sukladno Pravilniku o izvještavanju u neprofitnom računovodstvu i registru neprofitnih organizacija, obveza je Udruženja u sklopu Financijskog plana izraditi plan prihoda i rashoda, plan zaduživanja i otplata.</t>
  </si>
  <si>
    <t>Porez na dobit</t>
  </si>
  <si>
    <t>Datum</t>
  </si>
  <si>
    <r>
      <rPr>
        <b/>
        <sz val="11"/>
        <color rgb="FFFF0000"/>
        <rFont val="Calibri"/>
        <family val="2"/>
        <charset val="238"/>
        <scheme val="minor"/>
      </rPr>
      <t>Nastavak</t>
    </r>
    <r>
      <rPr>
        <b/>
        <sz val="11"/>
        <color theme="1"/>
        <rFont val="Calibri"/>
        <family val="2"/>
        <charset val="238"/>
        <scheme val="minor"/>
      </rPr>
      <t xml:space="preserve"> naziva Udruženja:</t>
    </r>
  </si>
  <si>
    <t>Iznos</t>
  </si>
  <si>
    <t>Izmjenama i dopunama financijskog plana, isti se predviđaju u iznosu od</t>
  </si>
  <si>
    <t>Naknade troškova zaposlenicima, uključujući rashode za službena putovanja, rashode za prijevoz, te rashode za stručno usavršavanje zaposlenih. Naknade troškova članovima radnih tijela Udruženja mogu sadržavati naknadu, te rashode za službena putovanja ili stručno usavršavanje.</t>
  </si>
  <si>
    <t>Planirani rashodi za naknade troškova, usluge i rashode za materijal, energiju i ostale rashode vidljiv je iz slijedećeg pregleda:</t>
  </si>
  <si>
    <t>Predsjednik, sukladno odredbama čl. 18. Pravilnika o sustavu financijskog upravljanja i kontrola te izradi i izvršavanju financijskih planova neprofitnih organizacija, može prema potrebi naknadno vršiti preraspodjelu sredstava na stavkama rashoda usvojenog Financijskog plana.</t>
  </si>
  <si>
    <t>Rashodi vezani uz financiranje pov.nep.org.</t>
  </si>
  <si>
    <t>Poslove evidentiranja, utvrđivanja, nadzora, naplate i ovrhe komorskog doprinosa obavlja, temeljem izdane suglasnosti od strane Ministra klasa: 415-01/03-01/107, Ur. br: 513-07/03-03, Porezna uprava Ministarstva financija Republike Hrvatske.</t>
  </si>
  <si>
    <t>3.1         Rashodi za zaposlene</t>
  </si>
  <si>
    <t>Izrada i donošenje Izmjena i dopuna Financijskog plana temelji se na Zakonu o obrtu, Zakonu o financijskom poslovanju i računovodstvu neprofitnih organizacija, Statutu Udruženja, Pravilniku o materijalno-financijskom poslovanju Udruženja, te na Programu rada Udruženja.</t>
  </si>
  <si>
    <t>Donacije se odnose na novčane doznake sredstava domaćim udrugama; međunarodnim organizacijama; jedinicama lokalne i područne (regionalne) samouprave; građanima, kućanstvima te poduzetnicima po posebnim zakonskim propisima i ostalim krajnjim korisnicima.</t>
  </si>
  <si>
    <r>
      <t xml:space="preserve">Stavka </t>
    </r>
    <r>
      <rPr>
        <b/>
        <sz val="12"/>
        <color theme="1"/>
        <rFont val="Calibri"/>
        <family val="2"/>
        <charset val="238"/>
        <scheme val="minor"/>
      </rPr>
      <t>ostali rashodi</t>
    </r>
    <r>
      <rPr>
        <sz val="12"/>
        <color theme="1"/>
        <rFont val="Calibri"/>
        <family val="2"/>
        <charset val="238"/>
        <scheme val="minor"/>
      </rPr>
      <t xml:space="preserve"> sadrži rashode za kazne, penale i naknade štete, neotpisanu vrijednost i druge rashode otuđene i rashodovane dugotrajne imovine, otpisana potraživanja te ostale nespomenute rashode.</t>
    </r>
  </si>
  <si>
    <t>Budući da Zakon o financijskom poslovanju i računovodstvu neprofitnih organizacija propisuje obvezu realnog iskazivanja potraživanja, bit će potrebno postupiti kako je navedeno.</t>
  </si>
  <si>
    <t xml:space="preserve">Zakonom o financijskom poslovanju i računovodstvu neprofitnih organizacija propisana je obveza evidencije na skupini računa 47 – Rashodi vezani uz financiranje povezanih neprofitnih organizacija; obuhvaća tekuće i/ili kapitalne prijenose sredstava drugim neprofitnim organizacijama s kojima je neprofitna organizacija povezana osnivačkim, odnosno drugim općim aktima. </t>
  </si>
  <si>
    <t>Udruženje ne posjeduje vrijednosne papire, dionice niti udjele u glavnici niti planira izdatke za iste.</t>
  </si>
  <si>
    <r>
      <t xml:space="preserve">paziti kod unosa radi teksta u nastavku! Potrebno je upisati sve što Vam u nazivu stoji </t>
    </r>
    <r>
      <rPr>
        <b/>
        <sz val="11"/>
        <color rgb="FFFF0000"/>
        <rFont val="Calibri"/>
        <family val="2"/>
        <charset val="238"/>
        <scheme val="minor"/>
      </rPr>
      <t>iza</t>
    </r>
    <r>
      <rPr>
        <sz val="11"/>
        <color rgb="FFFF0000"/>
        <rFont val="Calibri"/>
        <family val="2"/>
        <charset val="238"/>
        <scheme val="minor"/>
      </rPr>
      <t xml:space="preserve"> Udruženje</t>
    </r>
  </si>
  <si>
    <t>Broj zaposlenika na dan 30.09.2022.</t>
  </si>
  <si>
    <t>Financijski plan za 2022.</t>
  </si>
  <si>
    <t>Izvršeno 30.09.2022.</t>
  </si>
  <si>
    <t>ZA 2022. GODINU</t>
  </si>
  <si>
    <t>Prihodi i rashodi za 2022. godinu utvrđuju se po razredima konta i u iznosima kako slijedi:</t>
  </si>
  <si>
    <t>Izmjene i dopune Financijskog plana provode se tijekom godine po postupku za donošenje Financijskog plana, budući da su od usvajanja Financijskog plana za 2022. godinu nastale promjene koje nisu bile poznate u vrijeme usvajanja, a koje se odražavaju i na prihodovnoj i na rashodovnoj strani Financijskog plana. Temeljem ostvarenih prihoda i rashoda na dan 30.09.2022. te temeljem procjene njihova ostvarenja do kraja tekuće godine, bilo je nužno donijeti Izmjene i dopune Financijskog plana.</t>
  </si>
  <si>
    <t>Izmjene i dopune Financijskog plana za 2022. godinu stupaju na snagu danom donošenja.</t>
  </si>
  <si>
    <t xml:space="preserve"> ZA 2022. GODINU</t>
  </si>
  <si>
    <t>Financijsko poslovanje Udruženja u 2022. godine obavlja se u skladu sa Zakonom o financijskom poslovanju i računovodstvu neprofitnih organizacija uz primjenu ostalih zakonskih propisa za neprofitne organizacije kao što su Zakon o porezu na dohodak, Zakon o porezu na dobit, Zakon o porezu na dodanu vrijednost. Također, poslovanje se obavlja sukladno općim aktima Hrvatske obrtničke komore.</t>
  </si>
  <si>
    <t xml:space="preserve">Financijskim planom za 2022. godinu bili su predviđeni ukupni prihodi u iznosu od </t>
  </si>
  <si>
    <t xml:space="preserve">Izmjenama i dopunama Financijskog plana za 2022., isti se predviđaju u iznosu od </t>
  </si>
  <si>
    <t>Financijskim planom za 2022. godinu bili su predviđeni ukupni rashodi u iznosu od</t>
  </si>
  <si>
    <t>Izmjenama i dopunama Financijskog plana za 2022., isti se predviđaju u iznosu od</t>
  </si>
  <si>
    <t>Ukupan iznos planiranih donacija koje će biti isplaćene zaključno do 31.12.2022. temeljem odluka radnih tijela, vidljiv je iz slijedećeg pregleda:</t>
  </si>
  <si>
    <t>Naime, sukladno odredbama Zakona o financijskom poslovanju i računovodstvu neprofitnih organizacija, bit će nužno otpisati sa danom 31.12.2022., sukladno potvrdama odvjetničkih ureda i sličnih nadležnih institucija, potraživanja koja je nemoguće naplatiti najčešće zbog nemogućnosti naplate ugovorenih zakupnina iako je Udruženje poduzelo sve zakonom predviđene mjere u svrhu naplate istih.</t>
  </si>
  <si>
    <t>5.           PLAN ZADUŽIVANJA I OTPLATA ZA 2022. godinu</t>
  </si>
  <si>
    <t xml:space="preserve">Udruženje nema ugovorene niti planira u 2022. godini ugovoriti kratkoročne kredite ili zajmove,  niti dugoročne kredite i zajmove. </t>
  </si>
  <si>
    <t>Udruženje nema ugovorenih niti planira u 2022. godini ugovoriti robne kredite niti financijske najmove (leasinge).</t>
  </si>
  <si>
    <r>
      <t xml:space="preserve">Unesite podatke </t>
    </r>
    <r>
      <rPr>
        <b/>
        <sz val="13"/>
        <color rgb="FFFF0000"/>
        <rFont val="Calibri"/>
        <family val="2"/>
        <charset val="238"/>
        <scheme val="minor"/>
      </rPr>
      <t>(popunjavajte samo ŽUTOM BOJOM označena polja!!!)</t>
    </r>
  </si>
  <si>
    <t>unositi iznose u kunama</t>
  </si>
  <si>
    <t>Kvalifikacijska struktura zaposlenih na dan 30.09.2022.godini vidljiva je iz sljedećeg pregleda:</t>
  </si>
  <si>
    <t>28.11.2022.</t>
  </si>
  <si>
    <t>obrtnika Opatija, Matulji, Lovran i M.Draga</t>
  </si>
  <si>
    <t>Opatija</t>
  </si>
  <si>
    <t>Mauricio Počekaj</t>
  </si>
  <si>
    <t xml:space="preserve">dana 17. 12. 2021. godine , mijenja se i sadrži slijedeće: </t>
  </si>
  <si>
    <t xml:space="preserve">Time se predviđa povećanje ukupnih prihoda za </t>
  </si>
  <si>
    <t xml:space="preserve">Naplata komorskog doprinosa na dan 30.09.2022. veća je od planirane. Na naplatu komorskog doprinosa utječe i odluka Hrvatske obrtničke komore kojom su svi novoosnovani obrti oslobođeni plaćanja komorskog doprinosa u paušalnom iznosu za prve dvije godine poslovanja. Povećanje komorskog doprinosa vezano je uz povećanje broja obrta, a isto tako i bolja naplata. Potreba da su sve obveze podmirene kako bi dobili mjeru od HZZZ ili neke pogodnosti HOK-e ili našeg Udruženja obrtnika su rezultirale boljom naplatom. </t>
  </si>
  <si>
    <t xml:space="preserve">Prihodi od sufinanciranja aktivnosti Udruženja obrtnika od strane jedinica lokalnih samouprava su na razini planiranih. </t>
  </si>
  <si>
    <t xml:space="preserve">Time se planira povećanje ukupnih rashoda za </t>
  </si>
  <si>
    <t>Broj zaposlenih na neodređeno radno vrijeme je 1.</t>
  </si>
  <si>
    <t>Ostali rashodi za zaposlene povećani su za 62,50%, što čini isplata neoporezive novčane nagrade za radne rezultate.</t>
  </si>
  <si>
    <t>Rashodi za usluge podrazumijevaju troškove poštarine, usluge interneta i telefonskih troškova; ostale usluge prijevoza; troškove zakupa poslovnih prostora te konferencijskih dvorana kada se aktivnosti provode izvan sjedišta; zakup mogućih izlagačkih prostora za održavanje sajmova u zemlji i/ili inozemstvu; intelektualne usluge kao što su usluge prijevoda, isplate po autorskim ugovorima, isplate prema ugovorima o djelu; odvjetničke i javnobilježničke usluge; komunalne usluge i ostale slične usluge. Tekuće i investicijsko održavanje podrazumijeva kontinuirane aktivnosti kojima se imovina održava ili vraća u funkcionalno stanje, kao što su: servisiranje uređaja i opreme, uređenje unutarnjih i vanjskih zidova, popravci i zamjena dotrajalih dijelova, periodični popravci opreme.</t>
  </si>
  <si>
    <t xml:space="preserve">Rashodi za materijal i energiju podrazumijevaju rashode za uredski materijal, rashode za električnu energiju, rashode otpisanog sitnog inventara, a ostali nespomenuti rashodi odnose se na rashode za premije osiguranja za imovinu ili zaposlenike; rashode za reprezentaciju, članarinu u domaćim ili inozemnim organizacijama, kotizacije i sl. </t>
  </si>
  <si>
    <t xml:space="preserve">Financijski rashodi obuhvaćaju rashode za bankarske usluge i usluge platnog prometa. </t>
  </si>
  <si>
    <t>Ostali nespomenuti rashodi odnose se na rashode za razne poklone prilikom svečanih prigoda, obilježavanja obljetnica i gostovanja.</t>
  </si>
  <si>
    <t>Udruženje se ne može jednokratno kratkoročno zaduživati tijekom 2022. godine, a najviši iznos do kojeg može jednokratno odobravati kratkoročne zajmove tijekom 2022. iznosi 10.000,00 HRK, sukladno odluci Upravnog odbora Udruženja.</t>
  </si>
  <si>
    <t>Povećanje rashoda rezultirano je povećanjem broja aktivnosti Udruženja obrtnika Opatija ( stručna putovanja, sudjelovanje na susretima</t>
  </si>
  <si>
    <t xml:space="preserve"> i kongresima, webinari i sl.)</t>
  </si>
  <si>
    <t>Višak prihoda na dan 31.12.2022.</t>
  </si>
  <si>
    <t>198-UO</t>
  </si>
  <si>
    <t>15. prosinca 2022.</t>
  </si>
  <si>
    <t>04. sjednici održanoj 15.12.2022. godine donosi</t>
  </si>
  <si>
    <t>Višak prihoda nad rashodima prije poreza</t>
  </si>
  <si>
    <t>Višak prihoda nad rashodima 2022.</t>
  </si>
  <si>
    <t>Rezultat poslovanja Udruženja na dan 31.12.2022. godine iznosi 38.500,00 kn.</t>
  </si>
  <si>
    <t>Višak prihoda nad rashodima</t>
  </si>
  <si>
    <t>Na dan 31.12.2022. prema, Izmjenama i dopunama financijskog plana planiran je ukupni rezultat poslovanja za 2022. godinu u iznosu 38.500,00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</si>
</sst>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2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3"/>
      <color theme="1"/>
      <name val="Calibri"/>
      <family val="2"/>
      <charset val="238"/>
      <scheme val="minor"/>
    </font>
    <font>
      <sz val="12"/>
      <color rgb="FF000000"/>
      <name val="Minion Pro"/>
    </font>
    <font>
      <b/>
      <sz val="12"/>
      <color theme="1"/>
      <name val="Calibri"/>
      <family val="2"/>
      <charset val="238"/>
      <scheme val="minor"/>
    </font>
    <font>
      <sz val="10"/>
      <color theme="1"/>
      <name val="Calibri"/>
      <family val="2"/>
      <charset val="238"/>
      <scheme val="minor"/>
    </font>
    <font>
      <b/>
      <sz val="13"/>
      <color rgb="FFFF0000"/>
      <name val="Calibri"/>
      <family val="2"/>
      <charset val="238"/>
      <scheme val="minor"/>
    </font>
    <font>
      <sz val="13"/>
      <color theme="1"/>
      <name val="Calibri"/>
      <family val="2"/>
      <charset val="238"/>
      <scheme val="minor"/>
    </font>
    <font>
      <b/>
      <sz val="16"/>
      <color theme="1"/>
      <name val="Calibri"/>
      <family val="2"/>
      <charset val="238"/>
      <scheme val="minor"/>
    </font>
    <font>
      <b/>
      <sz val="11"/>
      <color rgb="FFFF0000"/>
      <name val="Calibri"/>
      <family val="2"/>
      <charset val="238"/>
      <scheme val="minor"/>
    </font>
    <font>
      <b/>
      <sz val="14"/>
      <color theme="1"/>
      <name val="Calibri"/>
      <family val="2"/>
      <charset val="238"/>
      <scheme val="minor"/>
    </font>
    <font>
      <b/>
      <sz val="10"/>
      <color theme="1"/>
      <name val="Calibri"/>
      <family val="2"/>
      <charset val="238"/>
      <scheme val="minor"/>
    </font>
    <font>
      <sz val="9"/>
      <color theme="1"/>
      <name val="Calibri"/>
      <family val="2"/>
      <charset val="238"/>
      <scheme val="minor"/>
    </font>
    <font>
      <sz val="12"/>
      <name val="Calibri"/>
      <family val="2"/>
      <charset val="238"/>
      <scheme val="minor"/>
    </font>
    <font>
      <sz val="12"/>
      <color theme="1"/>
      <name val="Calibri"/>
      <family val="2"/>
      <charset val="238"/>
      <scheme val="minor"/>
    </font>
    <font>
      <b/>
      <sz val="12"/>
      <color rgb="FFFF0000"/>
      <name val="Calibri"/>
      <family val="2"/>
      <charset val="238"/>
      <scheme val="minor"/>
    </font>
    <font>
      <b/>
      <sz val="18"/>
      <color theme="1"/>
      <name val="Calibri"/>
      <family val="2"/>
      <charset val="238"/>
      <scheme val="minor"/>
    </font>
    <font>
      <sz val="16"/>
      <color theme="1"/>
      <name val="Calibri"/>
      <family val="2"/>
      <charset val="238"/>
      <scheme val="minor"/>
    </font>
    <font>
      <sz val="10.5"/>
      <color theme="1"/>
      <name val="Calibri"/>
      <family val="2"/>
      <charset val="238"/>
      <scheme val="minor"/>
    </font>
    <font>
      <sz val="11"/>
      <name val="Calibri"/>
      <family val="2"/>
      <charset val="238"/>
      <scheme val="minor"/>
    </font>
  </fonts>
  <fills count="7">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89">
    <xf numFmtId="0" fontId="0" fillId="0" borderId="0" xfId="0"/>
    <xf numFmtId="4" fontId="0" fillId="0" borderId="0" xfId="0" applyNumberFormat="1"/>
    <xf numFmtId="0" fontId="2" fillId="0" borderId="0" xfId="0" applyFont="1"/>
    <xf numFmtId="0" fontId="0" fillId="0" borderId="1" xfId="0" applyBorder="1"/>
    <xf numFmtId="4" fontId="3" fillId="2" borderId="1" xfId="0" applyNumberFormat="1" applyFont="1" applyFill="1" applyBorder="1"/>
    <xf numFmtId="4" fontId="0" fillId="2" borderId="1" xfId="0" applyNumberFormat="1" applyFill="1" applyBorder="1"/>
    <xf numFmtId="4" fontId="2" fillId="2" borderId="1" xfId="0" applyNumberFormat="1" applyFont="1" applyFill="1" applyBorder="1"/>
    <xf numFmtId="0" fontId="4" fillId="0" borderId="0" xfId="0" applyFont="1" applyAlignment="1">
      <alignment horizontal="justify" vertical="center" wrapText="1"/>
    </xf>
    <xf numFmtId="10" fontId="0" fillId="0" borderId="0" xfId="0" applyNumberFormat="1"/>
    <xf numFmtId="4" fontId="5" fillId="0" borderId="0" xfId="0" applyNumberFormat="1" applyFont="1"/>
    <xf numFmtId="0" fontId="0" fillId="3" borderId="1" xfId="0" applyFill="1" applyBorder="1"/>
    <xf numFmtId="0" fontId="0" fillId="4" borderId="0" xfId="0" applyFill="1"/>
    <xf numFmtId="0" fontId="7" fillId="0" borderId="0" xfId="0" applyFont="1"/>
    <xf numFmtId="0" fontId="8" fillId="0" borderId="0" xfId="0" applyFont="1"/>
    <xf numFmtId="0" fontId="9" fillId="0" borderId="0" xfId="0" applyFont="1"/>
    <xf numFmtId="0" fontId="3" fillId="0" borderId="0" xfId="0" applyFont="1"/>
    <xf numFmtId="0" fontId="10" fillId="0" borderId="0" xfId="0" applyFont="1"/>
    <xf numFmtId="164" fontId="0" fillId="0" borderId="0" xfId="0" applyNumberFormat="1"/>
    <xf numFmtId="0" fontId="1" fillId="0" borderId="0" xfId="0" applyFont="1"/>
    <xf numFmtId="0" fontId="11" fillId="0" borderId="0" xfId="0" applyFont="1" applyAlignment="1">
      <alignment horizontal="center"/>
    </xf>
    <xf numFmtId="0" fontId="0" fillId="0" borderId="0" xfId="0" applyAlignment="1">
      <alignment horizontal="left" wrapText="1"/>
    </xf>
    <xf numFmtId="4" fontId="2" fillId="5" borderId="1" xfId="0" applyNumberFormat="1" applyFont="1" applyFill="1" applyBorder="1"/>
    <xf numFmtId="4" fontId="0" fillId="5" borderId="1" xfId="0" applyNumberFormat="1" applyFill="1" applyBorder="1"/>
    <xf numFmtId="0" fontId="0" fillId="5" borderId="1" xfId="0" applyFill="1" applyBorder="1"/>
    <xf numFmtId="0" fontId="2" fillId="0" borderId="1" xfId="0" applyFont="1" applyBorder="1" applyAlignment="1">
      <alignment horizontal="center" wrapText="1"/>
    </xf>
    <xf numFmtId="0" fontId="0" fillId="5" borderId="1" xfId="0" applyFill="1" applyBorder="1" applyAlignment="1">
      <alignment horizontal="center"/>
    </xf>
    <xf numFmtId="14" fontId="0" fillId="5" borderId="1" xfId="0" applyNumberFormat="1" applyFill="1" applyBorder="1"/>
    <xf numFmtId="0" fontId="0" fillId="2" borderId="0" xfId="0" applyFill="1"/>
    <xf numFmtId="0" fontId="15" fillId="0" borderId="0" xfId="0" applyFont="1"/>
    <xf numFmtId="0" fontId="11" fillId="0" borderId="0" xfId="0" applyFont="1"/>
    <xf numFmtId="0" fontId="2" fillId="6" borderId="1" xfId="0" applyFont="1" applyFill="1" applyBorder="1" applyAlignment="1">
      <alignment horizontal="center"/>
    </xf>
    <xf numFmtId="0" fontId="0" fillId="6" borderId="1" xfId="0" applyFill="1" applyBorder="1"/>
    <xf numFmtId="4" fontId="0" fillId="6" borderId="1" xfId="0" applyNumberFormat="1" applyFill="1" applyBorder="1"/>
    <xf numFmtId="0" fontId="15" fillId="0" borderId="0" xfId="0" applyFont="1" applyAlignment="1">
      <alignment horizontal="right"/>
    </xf>
    <xf numFmtId="164" fontId="5" fillId="0" borderId="0" xfId="0" applyNumberFormat="1" applyFont="1"/>
    <xf numFmtId="10" fontId="5" fillId="0" borderId="0" xfId="0" applyNumberFormat="1" applyFont="1" applyAlignment="1">
      <alignment horizontal="left"/>
    </xf>
    <xf numFmtId="4" fontId="15" fillId="0" borderId="0" xfId="0" applyNumberFormat="1" applyFont="1"/>
    <xf numFmtId="10" fontId="5" fillId="0" borderId="0" xfId="0" applyNumberFormat="1" applyFont="1"/>
    <xf numFmtId="10" fontId="3" fillId="0" borderId="0" xfId="0" applyNumberFormat="1" applyFont="1"/>
    <xf numFmtId="0" fontId="5" fillId="0" borderId="0" xfId="0" applyFont="1"/>
    <xf numFmtId="0" fontId="15" fillId="4" borderId="0" xfId="0" applyFont="1" applyFill="1"/>
    <xf numFmtId="0" fontId="15" fillId="0" borderId="0" xfId="0" applyFont="1" applyAlignment="1">
      <alignment horizontal="left" wrapText="1"/>
    </xf>
    <xf numFmtId="14" fontId="15" fillId="0" borderId="0" xfId="0" applyNumberFormat="1" applyFont="1"/>
    <xf numFmtId="0" fontId="6" fillId="6" borderId="1" xfId="0" applyFont="1" applyFill="1" applyBorder="1" applyAlignment="1">
      <alignment horizontal="center"/>
    </xf>
    <xf numFmtId="0" fontId="6" fillId="6" borderId="2" xfId="0" applyFont="1" applyFill="1" applyBorder="1" applyAlignment="1">
      <alignment horizontal="center" wrapText="1"/>
    </xf>
    <xf numFmtId="0" fontId="6" fillId="6" borderId="1" xfId="0" applyFont="1" applyFill="1" applyBorder="1" applyAlignment="1">
      <alignment horizontal="center" wrapText="1"/>
    </xf>
    <xf numFmtId="0" fontId="6" fillId="6" borderId="1" xfId="0" applyFont="1" applyFill="1" applyBorder="1"/>
    <xf numFmtId="49" fontId="6" fillId="6" borderId="2" xfId="0" applyNumberFormat="1" applyFont="1" applyFill="1" applyBorder="1" applyAlignment="1">
      <alignment horizontal="center" wrapText="1"/>
    </xf>
    <xf numFmtId="4" fontId="12" fillId="6" borderId="1" xfId="0" applyNumberFormat="1" applyFont="1" applyFill="1" applyBorder="1"/>
    <xf numFmtId="10" fontId="12" fillId="6" borderId="1" xfId="0" applyNumberFormat="1" applyFont="1" applyFill="1" applyBorder="1" applyAlignment="1">
      <alignment horizontal="center"/>
    </xf>
    <xf numFmtId="0" fontId="12" fillId="6" borderId="1" xfId="0" applyFont="1" applyFill="1" applyBorder="1"/>
    <xf numFmtId="4" fontId="6" fillId="6" borderId="1" xfId="0" applyNumberFormat="1" applyFont="1" applyFill="1" applyBorder="1"/>
    <xf numFmtId="0" fontId="0" fillId="6" borderId="1" xfId="0" applyFill="1" applyBorder="1" applyAlignment="1">
      <alignment horizontal="center"/>
    </xf>
    <xf numFmtId="0" fontId="0" fillId="6" borderId="1" xfId="0" applyFill="1" applyBorder="1" applyAlignment="1">
      <alignment horizontal="center" wrapText="1"/>
    </xf>
    <xf numFmtId="10" fontId="12" fillId="6" borderId="1" xfId="0" applyNumberFormat="1" applyFont="1" applyFill="1" applyBorder="1"/>
    <xf numFmtId="0" fontId="2" fillId="6" borderId="1" xfId="0" applyFont="1" applyFill="1" applyBorder="1"/>
    <xf numFmtId="10" fontId="0" fillId="6" borderId="1" xfId="0" applyNumberFormat="1" applyFill="1" applyBorder="1"/>
    <xf numFmtId="4" fontId="6" fillId="6" borderId="1" xfId="0" applyNumberFormat="1" applyFont="1" applyFill="1" applyBorder="1" applyAlignment="1">
      <alignment horizontal="center" wrapText="1"/>
    </xf>
    <xf numFmtId="0" fontId="18" fillId="0" borderId="0" xfId="0" applyFont="1"/>
    <xf numFmtId="0" fontId="19" fillId="6" borderId="1" xfId="0" applyFont="1" applyFill="1" applyBorder="1"/>
    <xf numFmtId="164" fontId="5" fillId="6" borderId="1" xfId="0" applyNumberFormat="1" applyFont="1" applyFill="1" applyBorder="1"/>
    <xf numFmtId="164" fontId="0" fillId="6" borderId="1" xfId="0" applyNumberFormat="1" applyFill="1" applyBorder="1"/>
    <xf numFmtId="164" fontId="3" fillId="6" borderId="1" xfId="0" applyNumberFormat="1" applyFont="1" applyFill="1" applyBorder="1"/>
    <xf numFmtId="4" fontId="0" fillId="4" borderId="0" xfId="0" applyNumberFormat="1" applyFill="1"/>
    <xf numFmtId="0" fontId="15" fillId="4" borderId="0" xfId="0" applyFont="1" applyFill="1" applyAlignment="1">
      <alignment horizontal="justify"/>
    </xf>
    <xf numFmtId="0" fontId="15" fillId="0" borderId="0" xfId="0" applyFont="1" applyAlignment="1">
      <alignment horizontal="justify"/>
    </xf>
    <xf numFmtId="4" fontId="15" fillId="0" borderId="0" xfId="0" applyNumberFormat="1" applyFont="1" applyAlignment="1">
      <alignment horizontal="justify"/>
    </xf>
    <xf numFmtId="0" fontId="13" fillId="6" borderId="1" xfId="0" applyFont="1" applyFill="1" applyBorder="1"/>
    <xf numFmtId="0" fontId="16" fillId="0" borderId="0" xfId="0" applyFont="1" applyAlignment="1">
      <alignment horizontal="justify"/>
    </xf>
    <xf numFmtId="0" fontId="19" fillId="4" borderId="0" xfId="0" applyFont="1" applyFill="1"/>
    <xf numFmtId="164" fontId="3" fillId="4" borderId="0" xfId="0" applyNumberFormat="1" applyFont="1" applyFill="1"/>
    <xf numFmtId="4" fontId="0" fillId="6" borderId="1" xfId="0" applyNumberFormat="1" applyFill="1" applyBorder="1" applyAlignment="1">
      <alignment horizontal="center"/>
    </xf>
    <xf numFmtId="0" fontId="14" fillId="0" borderId="0" xfId="0" applyFont="1"/>
    <xf numFmtId="0" fontId="20" fillId="0" borderId="0" xfId="0" applyFont="1"/>
    <xf numFmtId="0" fontId="15" fillId="0" borderId="0" xfId="0" applyFont="1" applyAlignment="1">
      <alignment horizontal="left" wrapText="1"/>
    </xf>
    <xf numFmtId="0" fontId="15" fillId="0" borderId="0" xfId="0" applyFont="1" applyAlignment="1">
      <alignment horizontal="justify" wrapText="1"/>
    </xf>
    <xf numFmtId="0" fontId="10" fillId="0" borderId="0" xfId="0" applyFont="1" applyAlignment="1">
      <alignment horizontal="right"/>
    </xf>
    <xf numFmtId="0" fontId="14" fillId="0" borderId="0" xfId="0" applyFont="1" applyAlignment="1">
      <alignment horizontal="left" wrapText="1"/>
    </xf>
    <xf numFmtId="0" fontId="11" fillId="0" borderId="0" xfId="0" applyFont="1" applyAlignment="1">
      <alignment horizontal="center"/>
    </xf>
    <xf numFmtId="0" fontId="15" fillId="0" borderId="0" xfId="0" applyFont="1" applyAlignment="1">
      <alignment horizontal="center"/>
    </xf>
    <xf numFmtId="0" fontId="3" fillId="0" borderId="0" xfId="0" applyFont="1" applyAlignment="1">
      <alignment horizontal="justify" wrapText="1"/>
    </xf>
    <xf numFmtId="0" fontId="14" fillId="0" borderId="0" xfId="0" applyFont="1" applyAlignment="1">
      <alignment horizontal="left"/>
    </xf>
    <xf numFmtId="0" fontId="15" fillId="0" borderId="0" xfId="0" applyFont="1" applyAlignment="1">
      <alignment horizontal="left"/>
    </xf>
    <xf numFmtId="0" fontId="9" fillId="0" borderId="0" xfId="0" applyFont="1" applyAlignment="1">
      <alignment horizontal="center" wrapText="1"/>
    </xf>
    <xf numFmtId="0" fontId="17" fillId="0" borderId="0" xfId="0" applyFont="1" applyAlignment="1">
      <alignment horizontal="center" wrapText="1"/>
    </xf>
    <xf numFmtId="0" fontId="16" fillId="0" borderId="0" xfId="0" applyFont="1" applyAlignment="1">
      <alignment horizontal="left" wrapText="1"/>
    </xf>
    <xf numFmtId="0" fontId="14" fillId="0" borderId="0" xfId="0" applyFont="1" applyAlignment="1">
      <alignment horizontal="justify" wrapText="1"/>
    </xf>
    <xf numFmtId="0" fontId="20" fillId="0" borderId="0" xfId="0" applyFont="1" applyAlignment="1">
      <alignment horizontal="left" wrapText="1"/>
    </xf>
    <xf numFmtId="0" fontId="15" fillId="4" borderId="0" xfId="0" applyFont="1" applyFill="1" applyAlignment="1">
      <alignment horizontal="justify"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3:I53"/>
  <sheetViews>
    <sheetView topLeftCell="A44" workbookViewId="0">
      <selection activeCell="C49" sqref="C49"/>
    </sheetView>
  </sheetViews>
  <sheetFormatPr defaultRowHeight="15"/>
  <cols>
    <col min="2" max="2" width="26.42578125" customWidth="1"/>
    <col min="3" max="3" width="47.140625" customWidth="1"/>
    <col min="4" max="5" width="19.5703125" customWidth="1"/>
    <col min="6" max="6" width="18" customWidth="1"/>
  </cols>
  <sheetData>
    <row r="3" spans="2:9" ht="17.25">
      <c r="B3" s="12" t="s">
        <v>57</v>
      </c>
    </row>
    <row r="5" spans="2:9">
      <c r="B5" s="2" t="s">
        <v>85</v>
      </c>
      <c r="C5" s="26" t="s">
        <v>123</v>
      </c>
    </row>
    <row r="6" spans="2:9">
      <c r="B6" s="2" t="s">
        <v>86</v>
      </c>
      <c r="C6" s="23" t="s">
        <v>124</v>
      </c>
      <c r="D6" s="18" t="s">
        <v>101</v>
      </c>
      <c r="E6" s="18"/>
      <c r="F6" s="18"/>
      <c r="G6" s="18"/>
      <c r="H6" s="18"/>
      <c r="I6" s="18"/>
    </row>
    <row r="7" spans="2:9">
      <c r="B7" s="2" t="s">
        <v>58</v>
      </c>
      <c r="C7" s="23" t="s">
        <v>125</v>
      </c>
    </row>
    <row r="8" spans="2:9">
      <c r="B8" s="2" t="s">
        <v>59</v>
      </c>
      <c r="C8" s="23" t="s">
        <v>126</v>
      </c>
    </row>
    <row r="10" spans="2:9">
      <c r="B10" s="10" t="s">
        <v>36</v>
      </c>
      <c r="C10" s="10" t="s">
        <v>102</v>
      </c>
    </row>
    <row r="11" spans="2:9">
      <c r="B11" s="10" t="s">
        <v>38</v>
      </c>
      <c r="C11" s="25"/>
    </row>
    <row r="12" spans="2:9">
      <c r="B12" s="10" t="s">
        <v>40</v>
      </c>
      <c r="C12" s="25"/>
    </row>
    <row r="13" spans="2:9">
      <c r="B13" s="10" t="s">
        <v>42</v>
      </c>
      <c r="C13" s="25"/>
    </row>
    <row r="14" spans="2:9">
      <c r="B14" s="10" t="s">
        <v>44</v>
      </c>
      <c r="C14" s="25">
        <v>1</v>
      </c>
      <c r="E14" s="16" t="s">
        <v>121</v>
      </c>
    </row>
    <row r="16" spans="2:9" ht="17.25">
      <c r="B16" s="13" t="s">
        <v>120</v>
      </c>
    </row>
    <row r="17" spans="2:7" ht="30">
      <c r="B17" s="3"/>
      <c r="C17" s="3"/>
      <c r="D17" s="24" t="s">
        <v>103</v>
      </c>
      <c r="E17" s="24" t="s">
        <v>104</v>
      </c>
      <c r="F17" s="24" t="s">
        <v>63</v>
      </c>
    </row>
    <row r="18" spans="2:7" ht="17.25">
      <c r="B18" s="3">
        <v>3</v>
      </c>
      <c r="C18" s="3" t="s">
        <v>4</v>
      </c>
      <c r="D18" s="4">
        <f>D19+D20+D23+D24+D25+D26+D27</f>
        <v>446000</v>
      </c>
      <c r="E18" s="4">
        <f>E19+E20+E23+E24+E25+E26+E27</f>
        <v>348240</v>
      </c>
      <c r="F18" s="4">
        <f>F19+F20+F23+F24+F25+F26+F27</f>
        <v>576310</v>
      </c>
    </row>
    <row r="19" spans="2:7">
      <c r="B19" s="3">
        <v>31</v>
      </c>
      <c r="C19" s="3" t="s">
        <v>5</v>
      </c>
      <c r="D19" s="22"/>
      <c r="E19" s="22"/>
      <c r="F19" s="22"/>
    </row>
    <row r="20" spans="2:7">
      <c r="B20" s="3">
        <v>32</v>
      </c>
      <c r="C20" s="3" t="s">
        <v>6</v>
      </c>
      <c r="D20" s="5">
        <f>SUM(D21:D22)</f>
        <v>310000</v>
      </c>
      <c r="E20" s="5">
        <f>SUM(E21:E22)</f>
        <v>340740</v>
      </c>
      <c r="F20" s="5">
        <f>SUM(F21:F22)</f>
        <v>405000</v>
      </c>
      <c r="G20" s="27">
        <f>D20/12*9</f>
        <v>232500</v>
      </c>
    </row>
    <row r="21" spans="2:7">
      <c r="B21" s="3">
        <v>32121</v>
      </c>
      <c r="C21" s="3" t="s">
        <v>19</v>
      </c>
      <c r="D21" s="22">
        <v>310000</v>
      </c>
      <c r="E21" s="22">
        <v>340740</v>
      </c>
      <c r="F21" s="22">
        <v>405000</v>
      </c>
    </row>
    <row r="22" spans="2:7">
      <c r="B22" s="3">
        <v>32122</v>
      </c>
      <c r="C22" s="3" t="s">
        <v>20</v>
      </c>
      <c r="D22" s="22"/>
      <c r="E22" s="22"/>
      <c r="F22" s="22"/>
    </row>
    <row r="23" spans="2:7">
      <c r="B23" s="3">
        <v>33</v>
      </c>
      <c r="C23" s="3" t="s">
        <v>7</v>
      </c>
      <c r="D23" s="22"/>
      <c r="E23" s="22"/>
      <c r="F23" s="22"/>
    </row>
    <row r="24" spans="2:7">
      <c r="B24" s="3">
        <v>34</v>
      </c>
      <c r="C24" s="3" t="s">
        <v>8</v>
      </c>
      <c r="D24" s="22"/>
      <c r="E24" s="22"/>
      <c r="F24" s="22"/>
    </row>
    <row r="25" spans="2:7">
      <c r="B25" s="3">
        <v>35</v>
      </c>
      <c r="C25" s="3" t="s">
        <v>9</v>
      </c>
      <c r="D25" s="22">
        <v>136000</v>
      </c>
      <c r="E25" s="22">
        <v>7500</v>
      </c>
      <c r="F25" s="22">
        <v>132810</v>
      </c>
    </row>
    <row r="26" spans="2:7">
      <c r="B26" s="3">
        <v>36</v>
      </c>
      <c r="C26" s="3" t="s">
        <v>10</v>
      </c>
      <c r="D26" s="22"/>
      <c r="E26" s="22"/>
      <c r="F26" s="22">
        <v>38500</v>
      </c>
    </row>
    <row r="27" spans="2:7">
      <c r="B27" s="3">
        <v>37</v>
      </c>
      <c r="C27" s="3" t="s">
        <v>11</v>
      </c>
      <c r="D27" s="22">
        <v>0</v>
      </c>
      <c r="E27" s="22"/>
      <c r="F27" s="22">
        <v>0</v>
      </c>
    </row>
    <row r="28" spans="2:7" ht="17.25">
      <c r="B28" s="3">
        <v>4</v>
      </c>
      <c r="C28" s="3" t="s">
        <v>12</v>
      </c>
      <c r="D28" s="4">
        <f>D29+D33+D40+D41+D42+D44+D47</f>
        <v>446000</v>
      </c>
      <c r="E28" s="4">
        <f>E29+E33+E40+E41+E42+E44+E47</f>
        <v>298356</v>
      </c>
      <c r="F28" s="4">
        <f>F29+F33+F40+F41+F42+F44+F47</f>
        <v>537810</v>
      </c>
    </row>
    <row r="29" spans="2:7">
      <c r="B29" s="3">
        <v>41</v>
      </c>
      <c r="C29" s="3" t="s">
        <v>13</v>
      </c>
      <c r="D29" s="6">
        <f>D30+D31+D32</f>
        <v>146600</v>
      </c>
      <c r="E29" s="6">
        <f>E30+E31+E32</f>
        <v>107649</v>
      </c>
      <c r="F29" s="6">
        <f>F30+F31+F32</f>
        <v>145600</v>
      </c>
    </row>
    <row r="30" spans="2:7">
      <c r="B30" s="3">
        <v>411</v>
      </c>
      <c r="C30" s="3" t="s">
        <v>78</v>
      </c>
      <c r="D30" s="22">
        <v>119000</v>
      </c>
      <c r="E30" s="22">
        <v>85536</v>
      </c>
      <c r="F30" s="22">
        <v>113600</v>
      </c>
    </row>
    <row r="31" spans="2:7">
      <c r="B31" s="3">
        <v>412</v>
      </c>
      <c r="C31" s="3" t="s">
        <v>79</v>
      </c>
      <c r="D31" s="22">
        <v>8000</v>
      </c>
      <c r="E31" s="22">
        <v>8000</v>
      </c>
      <c r="F31" s="22">
        <v>13000</v>
      </c>
    </row>
    <row r="32" spans="2:7">
      <c r="B32" s="3">
        <v>413</v>
      </c>
      <c r="C32" s="3" t="s">
        <v>21</v>
      </c>
      <c r="D32" s="22">
        <v>19600</v>
      </c>
      <c r="E32" s="22">
        <v>14113</v>
      </c>
      <c r="F32" s="22">
        <v>19000</v>
      </c>
    </row>
    <row r="33" spans="2:6">
      <c r="B33" s="3">
        <v>42</v>
      </c>
      <c r="C33" s="3" t="s">
        <v>14</v>
      </c>
      <c r="D33" s="6">
        <f>SUM(D34:D39)</f>
        <v>274400</v>
      </c>
      <c r="E33" s="6">
        <f>SUM(E34:E39)</f>
        <v>180904</v>
      </c>
      <c r="F33" s="6">
        <f>SUM(F34:F39)</f>
        <v>377910</v>
      </c>
    </row>
    <row r="34" spans="2:6">
      <c r="B34" s="3">
        <v>421</v>
      </c>
      <c r="C34" s="3" t="s">
        <v>22</v>
      </c>
      <c r="D34" s="22">
        <v>3700</v>
      </c>
      <c r="E34" s="22">
        <v>1266</v>
      </c>
      <c r="F34" s="22">
        <v>9300</v>
      </c>
    </row>
    <row r="35" spans="2:6">
      <c r="B35" s="3">
        <v>422</v>
      </c>
      <c r="C35" s="3" t="s">
        <v>23</v>
      </c>
      <c r="D35" s="22">
        <v>0</v>
      </c>
      <c r="E35" s="22">
        <v>0</v>
      </c>
      <c r="F35" s="22">
        <v>0</v>
      </c>
    </row>
    <row r="36" spans="2:6">
      <c r="B36" s="3">
        <v>424</v>
      </c>
      <c r="C36" s="3" t="s">
        <v>24</v>
      </c>
      <c r="D36" s="22">
        <v>80000</v>
      </c>
      <c r="E36" s="22">
        <v>61524</v>
      </c>
      <c r="F36" s="22">
        <v>99000</v>
      </c>
    </row>
    <row r="37" spans="2:6">
      <c r="B37" s="3">
        <v>425</v>
      </c>
      <c r="C37" s="3" t="s">
        <v>25</v>
      </c>
      <c r="D37" s="22">
        <v>137600</v>
      </c>
      <c r="E37" s="22">
        <v>78501</v>
      </c>
      <c r="F37" s="22">
        <v>216250</v>
      </c>
    </row>
    <row r="38" spans="2:6">
      <c r="B38" s="3">
        <v>426</v>
      </c>
      <c r="C38" s="3" t="s">
        <v>26</v>
      </c>
      <c r="D38" s="22">
        <v>20500</v>
      </c>
      <c r="E38" s="22">
        <v>19271</v>
      </c>
      <c r="F38" s="22">
        <v>20700</v>
      </c>
    </row>
    <row r="39" spans="2:6">
      <c r="B39" s="3">
        <v>429</v>
      </c>
      <c r="C39" s="3" t="s">
        <v>27</v>
      </c>
      <c r="D39" s="22">
        <v>32600</v>
      </c>
      <c r="E39" s="22">
        <v>20342</v>
      </c>
      <c r="F39" s="22">
        <v>32660</v>
      </c>
    </row>
    <row r="40" spans="2:6">
      <c r="B40" s="3">
        <v>43</v>
      </c>
      <c r="C40" s="3" t="s">
        <v>15</v>
      </c>
      <c r="D40" s="21">
        <v>1000</v>
      </c>
      <c r="E40" s="21">
        <v>0</v>
      </c>
      <c r="F40" s="21">
        <v>1500</v>
      </c>
    </row>
    <row r="41" spans="2:6">
      <c r="B41" s="3">
        <v>44</v>
      </c>
      <c r="C41" s="3" t="s">
        <v>16</v>
      </c>
      <c r="D41" s="21">
        <v>4000</v>
      </c>
      <c r="E41" s="21">
        <v>3493</v>
      </c>
      <c r="F41" s="21">
        <v>4600</v>
      </c>
    </row>
    <row r="42" spans="2:6">
      <c r="B42" s="3">
        <v>45</v>
      </c>
      <c r="C42" s="3" t="s">
        <v>17</v>
      </c>
      <c r="D42" s="6">
        <f>D43</f>
        <v>10000</v>
      </c>
      <c r="E42" s="6">
        <f>E43</f>
        <v>3500</v>
      </c>
      <c r="F42" s="6">
        <f>F43</f>
        <v>5000</v>
      </c>
    </row>
    <row r="43" spans="2:6">
      <c r="B43" s="3">
        <v>451</v>
      </c>
      <c r="C43" s="3" t="s">
        <v>28</v>
      </c>
      <c r="D43" s="22">
        <v>10000</v>
      </c>
      <c r="E43" s="22">
        <v>3500</v>
      </c>
      <c r="F43" s="22">
        <v>5000</v>
      </c>
    </row>
    <row r="44" spans="2:6">
      <c r="B44" s="3">
        <v>46</v>
      </c>
      <c r="C44" s="3" t="s">
        <v>18</v>
      </c>
      <c r="D44" s="6">
        <f>D45+D46</f>
        <v>10000</v>
      </c>
      <c r="E44" s="6">
        <f>E45+E46</f>
        <v>2810</v>
      </c>
      <c r="F44" s="6">
        <f>F45+F46</f>
        <v>3200</v>
      </c>
    </row>
    <row r="45" spans="2:6">
      <c r="B45" s="3">
        <v>461</v>
      </c>
      <c r="C45" s="3" t="s">
        <v>29</v>
      </c>
      <c r="D45" s="22">
        <v>0</v>
      </c>
      <c r="E45" s="22">
        <v>0</v>
      </c>
      <c r="F45" s="22">
        <v>0</v>
      </c>
    </row>
    <row r="46" spans="2:6">
      <c r="B46" s="3">
        <v>462</v>
      </c>
      <c r="C46" s="3" t="s">
        <v>27</v>
      </c>
      <c r="D46" s="22">
        <v>10000</v>
      </c>
      <c r="E46" s="22">
        <v>2810</v>
      </c>
      <c r="F46" s="22">
        <v>3200</v>
      </c>
    </row>
    <row r="47" spans="2:6">
      <c r="B47" s="3">
        <v>47</v>
      </c>
      <c r="C47" s="3" t="s">
        <v>76</v>
      </c>
      <c r="D47" s="6">
        <f>D48</f>
        <v>0</v>
      </c>
      <c r="E47" s="6">
        <f>E48</f>
        <v>0</v>
      </c>
      <c r="F47" s="6">
        <f>F48</f>
        <v>0</v>
      </c>
    </row>
    <row r="48" spans="2:6">
      <c r="B48" s="3">
        <v>471</v>
      </c>
      <c r="C48" s="3" t="s">
        <v>76</v>
      </c>
      <c r="D48" s="22">
        <v>0</v>
      </c>
      <c r="E48" s="22">
        <v>0</v>
      </c>
      <c r="F48" s="22">
        <v>0</v>
      </c>
    </row>
    <row r="49" spans="2:6" ht="17.25">
      <c r="B49" s="3"/>
      <c r="C49" s="3" t="s">
        <v>148</v>
      </c>
      <c r="D49" s="4">
        <f>D18-D28</f>
        <v>0</v>
      </c>
      <c r="E49" s="4">
        <f>E18-E28</f>
        <v>49884</v>
      </c>
      <c r="F49" s="4">
        <f>F18-F28</f>
        <v>38500</v>
      </c>
    </row>
    <row r="50" spans="2:6">
      <c r="C50" s="3" t="s">
        <v>84</v>
      </c>
      <c r="D50" s="22"/>
      <c r="E50" s="22"/>
      <c r="F50" s="22"/>
    </row>
    <row r="51" spans="2:6">
      <c r="D51" s="11"/>
      <c r="E51" s="11"/>
      <c r="F51" s="11"/>
    </row>
    <row r="53" spans="2:6">
      <c r="C53" s="3" t="s">
        <v>141</v>
      </c>
      <c r="D53" s="21">
        <v>38500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G318"/>
  <sheetViews>
    <sheetView tabSelected="1" view="pageLayout" topLeftCell="A303" zoomScaleNormal="100" workbookViewId="0">
      <selection activeCell="B307" sqref="B307:D308"/>
    </sheetView>
  </sheetViews>
  <sheetFormatPr defaultRowHeight="15"/>
  <cols>
    <col min="1" max="1" width="8.28515625" customWidth="1"/>
    <col min="2" max="2" width="38" customWidth="1"/>
    <col min="3" max="3" width="15.85546875" customWidth="1"/>
    <col min="4" max="4" width="15.7109375" customWidth="1"/>
    <col min="5" max="5" width="16.7109375" customWidth="1"/>
    <col min="6" max="6" width="11.140625" customWidth="1"/>
    <col min="7" max="7" width="10" customWidth="1"/>
  </cols>
  <sheetData>
    <row r="1" spans="1:6">
      <c r="A1" t="s">
        <v>0</v>
      </c>
    </row>
    <row r="2" spans="1:6" ht="18.75">
      <c r="B2" s="29" t="s">
        <v>1</v>
      </c>
    </row>
    <row r="3" spans="1:6" ht="18.75">
      <c r="B3" s="29" t="str">
        <f>CONCATENATE("Udruženje ",naziv,)</f>
        <v>Udruženje obrtnika Opatija, Matulji, Lovran i M.Draga</v>
      </c>
    </row>
    <row r="4" spans="1:6" ht="18.75">
      <c r="B4" s="29" t="s">
        <v>2</v>
      </c>
    </row>
    <row r="5" spans="1:6">
      <c r="B5" s="2"/>
    </row>
    <row r="8" spans="1:6">
      <c r="A8" t="s">
        <v>66</v>
      </c>
      <c r="B8" t="s">
        <v>142</v>
      </c>
    </row>
    <row r="9" spans="1:6">
      <c r="A9" t="s">
        <v>67</v>
      </c>
      <c r="B9" t="s">
        <v>143</v>
      </c>
    </row>
    <row r="10" spans="1:6">
      <c r="A10" s="76"/>
      <c r="B10" s="76"/>
      <c r="C10" s="76"/>
      <c r="D10" s="76"/>
      <c r="E10" s="76"/>
      <c r="F10" s="76"/>
    </row>
    <row r="11" spans="1:6" ht="21" customHeight="1">
      <c r="A11" s="77" t="str">
        <f>CONCATENATE("Na temelju članka 24. Statuta Udruženja ",naziv, ", Skupština na svojoj")</f>
        <v>Na temelju članka 24. Statuta Udruženja obrtnika Opatija, Matulji, Lovran i M.Draga, Skupština na svojoj</v>
      </c>
      <c r="B11" s="77"/>
      <c r="C11" s="77"/>
      <c r="D11" s="77"/>
      <c r="E11" s="77"/>
      <c r="F11" s="77"/>
    </row>
    <row r="12" spans="1:6" ht="18.75" customHeight="1">
      <c r="A12" s="28" t="s">
        <v>144</v>
      </c>
      <c r="B12" s="28"/>
      <c r="C12" s="28"/>
      <c r="D12" s="28"/>
      <c r="E12" s="28"/>
      <c r="F12" s="28"/>
    </row>
    <row r="15" spans="1:6" ht="18.75">
      <c r="A15" s="78" t="s">
        <v>68</v>
      </c>
      <c r="B15" s="78"/>
      <c r="C15" s="78"/>
      <c r="D15" s="78"/>
      <c r="E15" s="78"/>
      <c r="F15" s="78"/>
    </row>
    <row r="16" spans="1:6" ht="18.75">
      <c r="A16" s="78" t="s">
        <v>105</v>
      </c>
      <c r="B16" s="78"/>
      <c r="C16" s="78"/>
      <c r="D16" s="78"/>
      <c r="E16" s="78"/>
      <c r="F16" s="78"/>
    </row>
    <row r="17" spans="1:7" ht="18.75">
      <c r="A17" s="19"/>
      <c r="B17" s="19"/>
      <c r="C17" s="19"/>
      <c r="D17" s="19"/>
      <c r="E17" s="19"/>
      <c r="F17" s="19"/>
    </row>
    <row r="19" spans="1:7" ht="15.75">
      <c r="A19" s="79" t="s">
        <v>3</v>
      </c>
      <c r="B19" s="79"/>
      <c r="C19" s="79"/>
      <c r="D19" s="79"/>
      <c r="E19" s="79"/>
      <c r="F19" s="79"/>
    </row>
    <row r="20" spans="1:7" ht="15.75">
      <c r="A20" s="28"/>
      <c r="B20" s="28"/>
      <c r="C20" s="28"/>
      <c r="D20" s="28"/>
      <c r="E20" s="28"/>
      <c r="F20" s="28"/>
    </row>
    <row r="21" spans="1:7" ht="30.75" customHeight="1">
      <c r="A21" s="74" t="str">
        <f>CONCATENATE("Financijski plan za 2022. godinu Udruženja ",naziv," (dalje u tekstu: Udruženje), a koji je usvojen")</f>
        <v>Financijski plan za 2022. godinu Udruženja obrtnika Opatija, Matulji, Lovran i M.Draga (dalje u tekstu: Udruženje), a koji je usvojen</v>
      </c>
      <c r="B21" s="74"/>
      <c r="C21" s="74"/>
      <c r="D21" s="74"/>
      <c r="E21" s="74"/>
      <c r="F21" s="74"/>
      <c r="G21" s="74"/>
    </row>
    <row r="22" spans="1:7" ht="15.75">
      <c r="A22" s="28" t="s">
        <v>127</v>
      </c>
      <c r="B22" s="28"/>
      <c r="C22" s="28"/>
      <c r="D22" s="28"/>
      <c r="E22" s="28"/>
      <c r="F22" s="28"/>
    </row>
    <row r="23" spans="1:7" ht="40.5" customHeight="1">
      <c r="A23" s="28"/>
      <c r="B23" s="28"/>
      <c r="C23" s="28"/>
      <c r="D23" s="28"/>
      <c r="E23" s="28"/>
      <c r="F23" s="28"/>
    </row>
    <row r="24" spans="1:7" ht="15.75">
      <c r="A24" s="28" t="s">
        <v>106</v>
      </c>
      <c r="B24" s="28"/>
      <c r="C24" s="28"/>
      <c r="D24" s="28"/>
      <c r="E24" s="28"/>
      <c r="F24" s="28"/>
    </row>
    <row r="26" spans="1:7">
      <c r="A26" s="30" t="s">
        <v>60</v>
      </c>
      <c r="B26" s="30" t="s">
        <v>61</v>
      </c>
      <c r="C26" s="30" t="s">
        <v>87</v>
      </c>
    </row>
    <row r="27" spans="1:7" ht="15.75">
      <c r="A27" s="31">
        <v>3</v>
      </c>
      <c r="B27" s="59" t="s">
        <v>4</v>
      </c>
      <c r="C27" s="60">
        <f>'PRVO unesite podatke'!F18</f>
        <v>576310</v>
      </c>
      <c r="D27" s="9"/>
    </row>
    <row r="28" spans="1:7">
      <c r="A28" s="31">
        <v>31</v>
      </c>
      <c r="B28" s="59" t="s">
        <v>5</v>
      </c>
      <c r="C28" s="61">
        <f>'PRVO unesite podatke'!F19</f>
        <v>0</v>
      </c>
      <c r="D28" s="1"/>
    </row>
    <row r="29" spans="1:7">
      <c r="A29" s="31">
        <v>32</v>
      </c>
      <c r="B29" s="59" t="s">
        <v>6</v>
      </c>
      <c r="C29" s="61">
        <f>'PRVO unesite podatke'!F20</f>
        <v>405000</v>
      </c>
      <c r="D29" s="1"/>
    </row>
    <row r="30" spans="1:7">
      <c r="A30" s="31">
        <v>33</v>
      </c>
      <c r="B30" s="59" t="s">
        <v>7</v>
      </c>
      <c r="C30" s="61">
        <f>'PRVO unesite podatke'!F23</f>
        <v>0</v>
      </c>
      <c r="D30" s="1"/>
    </row>
    <row r="31" spans="1:7">
      <c r="A31" s="31">
        <v>34</v>
      </c>
      <c r="B31" s="59" t="s">
        <v>8</v>
      </c>
      <c r="C31" s="61">
        <f>'PRVO unesite podatke'!F24</f>
        <v>0</v>
      </c>
      <c r="D31" s="1"/>
    </row>
    <row r="32" spans="1:7">
      <c r="A32" s="31">
        <v>35</v>
      </c>
      <c r="B32" s="59" t="s">
        <v>9</v>
      </c>
      <c r="C32" s="61">
        <f>'PRVO unesite podatke'!F25</f>
        <v>132810</v>
      </c>
      <c r="D32" s="1"/>
    </row>
    <row r="33" spans="1:4">
      <c r="A33" s="31">
        <v>36</v>
      </c>
      <c r="B33" s="59" t="s">
        <v>10</v>
      </c>
      <c r="C33" s="61">
        <f>'PRVO unesite podatke'!F26</f>
        <v>38500</v>
      </c>
      <c r="D33" s="1"/>
    </row>
    <row r="34" spans="1:4">
      <c r="A34" s="31">
        <v>37</v>
      </c>
      <c r="B34" s="59" t="s">
        <v>11</v>
      </c>
      <c r="C34" s="61">
        <f>'PRVO unesite podatke'!F27</f>
        <v>0</v>
      </c>
      <c r="D34" s="1"/>
    </row>
    <row r="35" spans="1:4" ht="15.75">
      <c r="A35" s="31">
        <v>4</v>
      </c>
      <c r="B35" s="59" t="s">
        <v>12</v>
      </c>
      <c r="C35" s="60">
        <f>'PRVO unesite podatke'!F28</f>
        <v>537810</v>
      </c>
      <c r="D35" s="9"/>
    </row>
    <row r="36" spans="1:4">
      <c r="A36" s="31">
        <v>41</v>
      </c>
      <c r="B36" s="59" t="s">
        <v>13</v>
      </c>
      <c r="C36" s="61">
        <f>'PRVO unesite podatke'!F29</f>
        <v>145600</v>
      </c>
      <c r="D36" s="1"/>
    </row>
    <row r="37" spans="1:4">
      <c r="A37" s="31">
        <v>42</v>
      </c>
      <c r="B37" s="59" t="s">
        <v>14</v>
      </c>
      <c r="C37" s="61">
        <f>'PRVO unesite podatke'!F33</f>
        <v>377910</v>
      </c>
      <c r="D37" s="1"/>
    </row>
    <row r="38" spans="1:4">
      <c r="A38" s="31">
        <v>43</v>
      </c>
      <c r="B38" s="59" t="s">
        <v>15</v>
      </c>
      <c r="C38" s="61">
        <f>'PRVO unesite podatke'!F40</f>
        <v>1500</v>
      </c>
      <c r="D38" s="1"/>
    </row>
    <row r="39" spans="1:4">
      <c r="A39" s="31">
        <v>44</v>
      </c>
      <c r="B39" s="59" t="s">
        <v>16</v>
      </c>
      <c r="C39" s="61">
        <f>'PRVO unesite podatke'!F41</f>
        <v>4600</v>
      </c>
      <c r="D39" s="1"/>
    </row>
    <row r="40" spans="1:4">
      <c r="A40" s="31">
        <v>45</v>
      </c>
      <c r="B40" s="59" t="s">
        <v>17</v>
      </c>
      <c r="C40" s="61">
        <f>'PRVO unesite podatke'!F42</f>
        <v>5000</v>
      </c>
      <c r="D40" s="1"/>
    </row>
    <row r="41" spans="1:4">
      <c r="A41" s="31">
        <v>46</v>
      </c>
      <c r="B41" s="59" t="s">
        <v>18</v>
      </c>
      <c r="C41" s="61">
        <f>'PRVO unesite podatke'!F44</f>
        <v>3200</v>
      </c>
      <c r="D41" s="1"/>
    </row>
    <row r="42" spans="1:4">
      <c r="A42" s="31">
        <v>47</v>
      </c>
      <c r="B42" s="59" t="s">
        <v>92</v>
      </c>
      <c r="C42" s="61">
        <f>'PRVO unesite podatke'!F47</f>
        <v>0</v>
      </c>
      <c r="D42" s="1"/>
    </row>
    <row r="43" spans="1:4" ht="15.75">
      <c r="A43" s="31"/>
      <c r="B43" s="67" t="s">
        <v>145</v>
      </c>
      <c r="C43" s="60">
        <f>C27-C35</f>
        <v>38500</v>
      </c>
      <c r="D43" s="9"/>
    </row>
    <row r="44" spans="1:4">
      <c r="A44" s="31"/>
      <c r="B44" s="59" t="s">
        <v>84</v>
      </c>
      <c r="C44" s="61">
        <f>'PRVO unesite podatke'!F50</f>
        <v>0</v>
      </c>
    </row>
    <row r="45" spans="1:4" ht="17.25">
      <c r="A45" s="31"/>
      <c r="B45" s="59" t="s">
        <v>146</v>
      </c>
      <c r="C45" s="62">
        <f>C43-C44</f>
        <v>38500</v>
      </c>
    </row>
    <row r="46" spans="1:4" ht="17.25">
      <c r="A46" s="11"/>
      <c r="B46" s="69"/>
      <c r="C46" s="70"/>
    </row>
    <row r="47" spans="1:4" ht="17.25">
      <c r="A47" s="11"/>
      <c r="B47" s="69"/>
      <c r="C47" s="70"/>
    </row>
    <row r="48" spans="1:4">
      <c r="A48" s="11"/>
      <c r="B48" s="11"/>
      <c r="C48" s="63"/>
    </row>
    <row r="49" spans="1:7" ht="15.75">
      <c r="A49" s="79" t="s">
        <v>69</v>
      </c>
      <c r="B49" s="79"/>
      <c r="C49" s="79"/>
      <c r="D49" s="79"/>
      <c r="E49" s="79"/>
      <c r="F49" s="79"/>
    </row>
    <row r="50" spans="1:7" ht="15.75">
      <c r="A50" s="28"/>
      <c r="B50" s="28"/>
      <c r="C50" s="28"/>
      <c r="D50" s="28"/>
      <c r="E50" s="28"/>
      <c r="F50" s="28"/>
    </row>
    <row r="51" spans="1:7" ht="0.75" customHeight="1">
      <c r="A51" s="28"/>
      <c r="B51" s="28"/>
      <c r="C51" s="28"/>
      <c r="D51" s="28"/>
      <c r="E51" s="28"/>
      <c r="F51" s="28"/>
    </row>
    <row r="52" spans="1:7" ht="84.75" customHeight="1">
      <c r="A52" s="75" t="s">
        <v>107</v>
      </c>
      <c r="B52" s="75"/>
      <c r="C52" s="75"/>
      <c r="D52" s="75"/>
      <c r="E52" s="75"/>
      <c r="F52" s="75"/>
      <c r="G52" s="75"/>
    </row>
    <row r="56" spans="1:7" ht="15.75">
      <c r="A56" s="79" t="s">
        <v>30</v>
      </c>
      <c r="B56" s="79"/>
      <c r="C56" s="79"/>
      <c r="D56" s="79"/>
      <c r="E56" s="79"/>
      <c r="F56" s="79"/>
    </row>
    <row r="57" spans="1:7" ht="15.75">
      <c r="A57" s="28"/>
      <c r="B57" s="28"/>
      <c r="C57" s="28"/>
      <c r="D57" s="28"/>
      <c r="E57" s="28"/>
      <c r="F57" s="28"/>
    </row>
    <row r="58" spans="1:7" ht="50.25" customHeight="1">
      <c r="A58" s="75" t="s">
        <v>91</v>
      </c>
      <c r="B58" s="75"/>
      <c r="C58" s="75"/>
      <c r="D58" s="75"/>
      <c r="E58" s="75"/>
      <c r="F58" s="75"/>
      <c r="G58" s="75"/>
    </row>
    <row r="59" spans="1:7" ht="15.75">
      <c r="A59" s="28"/>
      <c r="B59" s="28"/>
      <c r="C59" s="28"/>
      <c r="D59" s="28"/>
      <c r="E59" s="28"/>
      <c r="F59" s="28"/>
    </row>
    <row r="60" spans="1:7" ht="15.75">
      <c r="A60" s="28"/>
      <c r="B60" s="28"/>
      <c r="C60" s="28"/>
      <c r="D60" s="28"/>
      <c r="E60" s="28"/>
      <c r="F60" s="28"/>
    </row>
    <row r="61" spans="1:7" ht="15.75">
      <c r="A61" s="79" t="s">
        <v>70</v>
      </c>
      <c r="B61" s="79"/>
      <c r="C61" s="79"/>
      <c r="D61" s="79"/>
      <c r="E61" s="79"/>
      <c r="F61" s="79"/>
    </row>
    <row r="62" spans="1:7" ht="15.75">
      <c r="A62" s="28"/>
      <c r="B62" s="28"/>
      <c r="C62" s="28"/>
      <c r="D62" s="28"/>
      <c r="E62" s="28"/>
      <c r="F62" s="28"/>
    </row>
    <row r="63" spans="1:7" ht="15.75">
      <c r="A63" s="82" t="s">
        <v>108</v>
      </c>
      <c r="B63" s="82"/>
      <c r="C63" s="82"/>
      <c r="D63" s="82"/>
      <c r="E63" s="82"/>
      <c r="F63" s="82"/>
    </row>
    <row r="64" spans="1:7" ht="15.75">
      <c r="A64" s="28"/>
      <c r="B64" s="28"/>
      <c r="C64" s="28"/>
      <c r="D64" s="28"/>
      <c r="E64" s="28"/>
      <c r="F64" s="28"/>
    </row>
    <row r="65" spans="1:6" ht="15.75">
      <c r="A65" s="28" t="s">
        <v>71</v>
      </c>
      <c r="B65" s="33"/>
      <c r="C65" s="28" t="str">
        <f>CONCATENATE("Udruženje ", naziv,)</f>
        <v>Udruženje obrtnika Opatija, Matulji, Lovran i M.Draga</v>
      </c>
      <c r="D65" s="28"/>
      <c r="E65" s="28"/>
      <c r="F65" s="28"/>
    </row>
    <row r="66" spans="1:6" ht="15.75">
      <c r="A66" s="28"/>
      <c r="B66" s="28"/>
      <c r="C66" s="28"/>
      <c r="D66" s="28"/>
      <c r="E66" s="28"/>
      <c r="F66" s="28"/>
    </row>
    <row r="67" spans="1:6" ht="15.75">
      <c r="A67" s="28"/>
      <c r="B67" s="28"/>
      <c r="C67" s="28" t="s">
        <v>72</v>
      </c>
      <c r="D67" s="28"/>
      <c r="E67" s="28"/>
      <c r="F67" s="28"/>
    </row>
    <row r="68" spans="1:6" ht="15.75">
      <c r="A68" s="28"/>
      <c r="B68" s="7"/>
      <c r="C68" s="28" t="str">
        <f>'PRVO unesite podatke'!C8</f>
        <v>Mauricio Počekaj</v>
      </c>
      <c r="D68" s="28"/>
      <c r="E68" s="28"/>
      <c r="F68" s="28"/>
    </row>
    <row r="69" spans="1:6">
      <c r="B69" s="7"/>
    </row>
    <row r="70" spans="1:6">
      <c r="B70" s="7"/>
    </row>
    <row r="79" spans="1:6" ht="111.75" customHeight="1"/>
    <row r="82" spans="1:7" ht="33.75" customHeight="1">
      <c r="A82" s="83" t="s">
        <v>31</v>
      </c>
      <c r="B82" s="83"/>
      <c r="C82" s="83"/>
      <c r="D82" s="83"/>
      <c r="E82" s="83"/>
      <c r="F82" s="83"/>
    </row>
    <row r="83" spans="1:7" ht="36.75" customHeight="1">
      <c r="A83" s="83"/>
      <c r="B83" s="83"/>
      <c r="C83" s="83"/>
      <c r="D83" s="83"/>
      <c r="E83" s="83"/>
      <c r="F83" s="83"/>
    </row>
    <row r="84" spans="1:7" ht="53.25" customHeight="1">
      <c r="A84" s="84" t="s">
        <v>73</v>
      </c>
      <c r="B84" s="84"/>
      <c r="C84" s="84"/>
      <c r="D84" s="84"/>
      <c r="E84" s="84"/>
      <c r="F84" s="84"/>
    </row>
    <row r="85" spans="1:7" ht="33" customHeight="1">
      <c r="A85" s="83" t="str">
        <f>CONCATENATE("Udruženja ",naziv,)</f>
        <v>Udruženja obrtnika Opatija, Matulji, Lovran i M.Draga</v>
      </c>
      <c r="B85" s="83"/>
      <c r="C85" s="83"/>
      <c r="D85" s="83"/>
      <c r="E85" s="83"/>
      <c r="F85" s="83"/>
    </row>
    <row r="86" spans="1:7" ht="27.75" customHeight="1">
      <c r="A86" s="83" t="s">
        <v>109</v>
      </c>
      <c r="B86" s="83"/>
      <c r="C86" s="83"/>
      <c r="D86" s="83"/>
      <c r="E86" s="83"/>
      <c r="F86" s="83"/>
    </row>
    <row r="90" spans="1:7" ht="17.25">
      <c r="A90" s="15" t="s">
        <v>48</v>
      </c>
    </row>
    <row r="93" spans="1:7" ht="49.5" customHeight="1">
      <c r="A93" s="75" t="str">
        <f>CONCATENATE("Prilikom izrade prijedloga Izmjena i dopuna Financijskog plana Udruženja ",naziv," za 2022. godinu, vodilo se računa o ostvarenim primicima i izdacima za razdoblje 01.01.-30.09.2022. godine, procjeni ostvarenja istih do kraja tekuće godine, te prijedlogu aktivnosti iz prijedloga programa rada Udruženja za 2022. godinu.")</f>
        <v>Prilikom izrade prijedloga Izmjena i dopuna Financijskog plana Udruženja obrtnika Opatija, Matulji, Lovran i M.Draga za 2022. godinu, vodilo se računa o ostvarenim primicima i izdacima za razdoblje 01.01.-30.09.2022. godine, procjeni ostvarenja istih do kraja tekuće godine, te prijedlogu aktivnosti iz prijedloga programa rada Udruženja za 2022. godinu.</v>
      </c>
      <c r="B93" s="75"/>
      <c r="C93" s="75"/>
      <c r="D93" s="75"/>
      <c r="E93" s="75"/>
      <c r="F93" s="75"/>
      <c r="G93" s="75"/>
    </row>
    <row r="94" spans="1:7" ht="47.25" customHeight="1">
      <c r="A94" s="75" t="s">
        <v>95</v>
      </c>
      <c r="B94" s="75"/>
      <c r="C94" s="75"/>
      <c r="D94" s="75"/>
      <c r="E94" s="75"/>
      <c r="F94" s="75"/>
      <c r="G94" s="75"/>
    </row>
    <row r="95" spans="1:7" ht="70.5" customHeight="1">
      <c r="A95" s="75" t="s">
        <v>110</v>
      </c>
      <c r="B95" s="75"/>
      <c r="C95" s="75"/>
      <c r="D95" s="75"/>
      <c r="E95" s="75"/>
      <c r="F95" s="75"/>
      <c r="G95" s="75"/>
    </row>
    <row r="98" spans="1:7" ht="21">
      <c r="A98" s="14" t="s">
        <v>49</v>
      </c>
      <c r="B98" s="58"/>
    </row>
    <row r="100" spans="1:7" ht="15.75">
      <c r="A100" s="28" t="s">
        <v>111</v>
      </c>
      <c r="B100" s="28"/>
      <c r="C100" s="28"/>
      <c r="D100" s="28"/>
      <c r="E100" s="34">
        <f>C107</f>
        <v>446000</v>
      </c>
    </row>
    <row r="101" spans="1:7" ht="15.75">
      <c r="A101" s="28" t="s">
        <v>112</v>
      </c>
      <c r="B101" s="28"/>
      <c r="C101" s="28"/>
      <c r="D101" s="28"/>
      <c r="E101" s="34">
        <f>E107</f>
        <v>576310</v>
      </c>
    </row>
    <row r="102" spans="1:7" ht="15.75">
      <c r="A102" s="28"/>
      <c r="B102" s="28"/>
      <c r="C102" s="28"/>
      <c r="D102" s="28"/>
      <c r="E102" s="28"/>
    </row>
    <row r="103" spans="1:7" ht="17.25">
      <c r="A103" s="39" t="s">
        <v>128</v>
      </c>
      <c r="B103" s="39"/>
      <c r="C103" s="35"/>
      <c r="D103" s="38">
        <f>F107</f>
        <v>0.29217488789237667</v>
      </c>
      <c r="E103" s="28"/>
    </row>
    <row r="104" spans="1:7">
      <c r="A104" s="1"/>
      <c r="E104" s="8"/>
    </row>
    <row r="105" spans="1:7" ht="49.5" customHeight="1">
      <c r="A105" s="43" t="s">
        <v>60</v>
      </c>
      <c r="B105" s="43" t="s">
        <v>61</v>
      </c>
      <c r="C105" s="44" t="s">
        <v>103</v>
      </c>
      <c r="D105" s="44" t="s">
        <v>104</v>
      </c>
      <c r="E105" s="44" t="s">
        <v>62</v>
      </c>
      <c r="F105" s="44" t="s">
        <v>75</v>
      </c>
      <c r="G105" s="45" t="s">
        <v>64</v>
      </c>
    </row>
    <row r="106" spans="1:7" ht="23.25" customHeight="1">
      <c r="A106" s="46"/>
      <c r="B106" s="46"/>
      <c r="C106" s="44">
        <v>1</v>
      </c>
      <c r="D106" s="44">
        <v>2</v>
      </c>
      <c r="E106" s="44">
        <v>3</v>
      </c>
      <c r="F106" s="47" t="s">
        <v>74</v>
      </c>
      <c r="G106" s="45">
        <v>5</v>
      </c>
    </row>
    <row r="107" spans="1:7">
      <c r="A107" s="46">
        <v>3</v>
      </c>
      <c r="B107" s="46" t="s">
        <v>4</v>
      </c>
      <c r="C107" s="48">
        <f>'PRVO unesite podatke'!D18</f>
        <v>446000</v>
      </c>
      <c r="D107" s="48">
        <f>'PRVO unesite podatke'!E18</f>
        <v>348240</v>
      </c>
      <c r="E107" s="48">
        <f>'PRVO unesite podatke'!F18</f>
        <v>576310</v>
      </c>
      <c r="F107" s="49">
        <f t="shared" ref="F107:F114" si="0">E107/C107-1</f>
        <v>0.29217488789237667</v>
      </c>
      <c r="G107" s="50">
        <f>G108+G109+G112+G113+G114+G115</f>
        <v>100</v>
      </c>
    </row>
    <row r="108" spans="1:7">
      <c r="A108" s="46">
        <v>31</v>
      </c>
      <c r="B108" s="46" t="s">
        <v>5</v>
      </c>
      <c r="C108" s="51">
        <f>'PRVO unesite podatke'!D19</f>
        <v>0</v>
      </c>
      <c r="D108" s="51">
        <f>'PRVO unesite podatke'!E19</f>
        <v>0</v>
      </c>
      <c r="E108" s="51">
        <f>'PRVO unesite podatke'!F19</f>
        <v>0</v>
      </c>
      <c r="F108" s="49">
        <v>0</v>
      </c>
      <c r="G108" s="48">
        <f>E108/$E$107*100</f>
        <v>0</v>
      </c>
    </row>
    <row r="109" spans="1:7">
      <c r="A109" s="46">
        <v>32</v>
      </c>
      <c r="B109" s="46" t="s">
        <v>6</v>
      </c>
      <c r="C109" s="51">
        <f>'PRVO unesite podatke'!D20</f>
        <v>310000</v>
      </c>
      <c r="D109" s="51">
        <f>'PRVO unesite podatke'!E20</f>
        <v>340740</v>
      </c>
      <c r="E109" s="51">
        <f>'PRVO unesite podatke'!F20</f>
        <v>405000</v>
      </c>
      <c r="F109" s="49">
        <f t="shared" si="0"/>
        <v>0.30645161290322576</v>
      </c>
      <c r="G109" s="48">
        <f>E109/$E$107*100</f>
        <v>70.274678558414735</v>
      </c>
    </row>
    <row r="110" spans="1:7">
      <c r="A110" s="46">
        <v>32121</v>
      </c>
      <c r="B110" s="46" t="s">
        <v>19</v>
      </c>
      <c r="C110" s="51">
        <f>'PRVO unesite podatke'!D21</f>
        <v>310000</v>
      </c>
      <c r="D110" s="51">
        <f>'PRVO unesite podatke'!E21</f>
        <v>340740</v>
      </c>
      <c r="E110" s="51">
        <f>'PRVO unesite podatke'!F21</f>
        <v>405000</v>
      </c>
      <c r="F110" s="49">
        <f t="shared" si="0"/>
        <v>0.30645161290322576</v>
      </c>
      <c r="G110" s="51">
        <f>E110/$E$109*100</f>
        <v>100</v>
      </c>
    </row>
    <row r="111" spans="1:7">
      <c r="A111" s="46">
        <v>32122</v>
      </c>
      <c r="B111" s="46" t="s">
        <v>20</v>
      </c>
      <c r="C111" s="51">
        <f>'PRVO unesite podatke'!D22</f>
        <v>0</v>
      </c>
      <c r="D111" s="51">
        <f>'PRVO unesite podatke'!E22</f>
        <v>0</v>
      </c>
      <c r="E111" s="51">
        <f>'PRVO unesite podatke'!F22</f>
        <v>0</v>
      </c>
      <c r="F111" s="49">
        <v>0</v>
      </c>
      <c r="G111" s="51">
        <f>E111/$E$109*100</f>
        <v>0</v>
      </c>
    </row>
    <row r="112" spans="1:7">
      <c r="A112" s="46">
        <v>33</v>
      </c>
      <c r="B112" s="46" t="s">
        <v>7</v>
      </c>
      <c r="C112" s="51">
        <f>'PRVO unesite podatke'!D23</f>
        <v>0</v>
      </c>
      <c r="D112" s="51">
        <f>'PRVO unesite podatke'!E23</f>
        <v>0</v>
      </c>
      <c r="E112" s="51">
        <f>'PRVO unesite podatke'!F23</f>
        <v>0</v>
      </c>
      <c r="F112" s="49">
        <v>0</v>
      </c>
      <c r="G112" s="48">
        <f>E112/$E$107*100</f>
        <v>0</v>
      </c>
    </row>
    <row r="113" spans="1:7">
      <c r="A113" s="46">
        <v>34</v>
      </c>
      <c r="B113" s="46" t="s">
        <v>8</v>
      </c>
      <c r="C113" s="51">
        <f>'PRVO unesite podatke'!D24</f>
        <v>0</v>
      </c>
      <c r="D113" s="51">
        <f>'PRVO unesite podatke'!E24</f>
        <v>0</v>
      </c>
      <c r="E113" s="51">
        <f>'PRVO unesite podatke'!F24</f>
        <v>0</v>
      </c>
      <c r="F113" s="49">
        <v>0</v>
      </c>
      <c r="G113" s="48">
        <f>E113/$E$107*100</f>
        <v>0</v>
      </c>
    </row>
    <row r="114" spans="1:7">
      <c r="A114" s="46">
        <v>35</v>
      </c>
      <c r="B114" s="46" t="s">
        <v>9</v>
      </c>
      <c r="C114" s="51">
        <f>'PRVO unesite podatke'!D25</f>
        <v>136000</v>
      </c>
      <c r="D114" s="51">
        <f>'PRVO unesite podatke'!E25</f>
        <v>7500</v>
      </c>
      <c r="E114" s="51">
        <f>'PRVO unesite podatke'!F25</f>
        <v>132810</v>
      </c>
      <c r="F114" s="49">
        <f t="shared" si="0"/>
        <v>-2.345588235294116E-2</v>
      </c>
      <c r="G114" s="48">
        <f>E114/$E$107*100</f>
        <v>23.044889035414968</v>
      </c>
    </row>
    <row r="115" spans="1:7">
      <c r="A115" s="46">
        <v>36</v>
      </c>
      <c r="B115" s="46" t="s">
        <v>10</v>
      </c>
      <c r="C115" s="51">
        <f>'PRVO unesite podatke'!D26</f>
        <v>0</v>
      </c>
      <c r="D115" s="51">
        <f>'PRVO unesite podatke'!E26</f>
        <v>0</v>
      </c>
      <c r="E115" s="51">
        <f>'PRVO unesite podatke'!F26</f>
        <v>38500</v>
      </c>
      <c r="F115" s="49">
        <v>0</v>
      </c>
      <c r="G115" s="48">
        <f>E115/$E$107*100</f>
        <v>6.6804324061702909</v>
      </c>
    </row>
    <row r="116" spans="1:7">
      <c r="A116" s="46">
        <v>37</v>
      </c>
      <c r="B116" s="46" t="s">
        <v>11</v>
      </c>
      <c r="C116" s="51">
        <f>'PRVO unesite podatke'!D27</f>
        <v>0</v>
      </c>
      <c r="D116" s="51">
        <f>'PRVO unesite podatke'!E27</f>
        <v>0</v>
      </c>
      <c r="E116" s="51">
        <f>'PRVO unesite podatke'!F27</f>
        <v>0</v>
      </c>
      <c r="F116" s="49">
        <v>0</v>
      </c>
      <c r="G116" s="46"/>
    </row>
    <row r="118" spans="1:7" ht="15.75">
      <c r="A118" s="28" t="s">
        <v>32</v>
      </c>
      <c r="B118" s="28"/>
      <c r="C118" s="28"/>
      <c r="D118" s="28"/>
      <c r="E118" s="28"/>
      <c r="F118" s="28"/>
      <c r="G118" s="28"/>
    </row>
    <row r="119" spans="1:7" ht="15.75">
      <c r="A119" s="28"/>
      <c r="B119" s="28"/>
      <c r="C119" s="28"/>
      <c r="D119" s="28"/>
      <c r="E119" s="28"/>
      <c r="F119" s="28"/>
      <c r="G119" s="28"/>
    </row>
    <row r="120" spans="1:7" ht="16.5" customHeight="1">
      <c r="A120" s="39" t="str">
        <f>CONCATENATE("Povećava se stavka očekivani prihod od naplate komorskog doprinosa za ",ROUND(F109*100,2)," %")</f>
        <v>Povećava se stavka očekivani prihod od naplate komorskog doprinosa za 30,65 %</v>
      </c>
      <c r="B120" s="39"/>
      <c r="C120" s="39"/>
      <c r="D120" s="39"/>
      <c r="E120" s="28"/>
      <c r="F120" s="28"/>
      <c r="G120" s="28"/>
    </row>
    <row r="121" spans="1:7" ht="116.25" customHeight="1">
      <c r="A121" s="75" t="s">
        <v>129</v>
      </c>
      <c r="B121" s="75"/>
      <c r="C121" s="75"/>
      <c r="D121" s="75"/>
      <c r="E121" s="75"/>
      <c r="F121" s="75"/>
      <c r="G121" s="75"/>
    </row>
    <row r="122" spans="1:7" ht="48" customHeight="1">
      <c r="A122" s="75" t="s">
        <v>93</v>
      </c>
      <c r="B122" s="75"/>
      <c r="C122" s="75"/>
      <c r="D122" s="75"/>
      <c r="E122" s="75"/>
      <c r="F122" s="75"/>
      <c r="G122" s="75"/>
    </row>
    <row r="123" spans="1:7" ht="48.75" customHeight="1">
      <c r="A123" s="87" t="s">
        <v>130</v>
      </c>
      <c r="B123" s="87"/>
      <c r="C123" s="87"/>
      <c r="D123" s="87"/>
      <c r="E123" s="87"/>
      <c r="F123" s="87"/>
      <c r="G123" s="87"/>
    </row>
    <row r="127" spans="1:7" ht="21">
      <c r="A127" s="14" t="s">
        <v>50</v>
      </c>
      <c r="B127" s="58"/>
    </row>
    <row r="129" spans="1:7" ht="15.75">
      <c r="A129" s="28" t="s">
        <v>113</v>
      </c>
      <c r="B129" s="28"/>
      <c r="C129" s="28"/>
      <c r="D129" s="28"/>
      <c r="E129" s="34">
        <f>C138</f>
        <v>446000</v>
      </c>
    </row>
    <row r="130" spans="1:7" ht="15.75">
      <c r="A130" s="28" t="s">
        <v>114</v>
      </c>
      <c r="B130" s="28"/>
      <c r="C130" s="28"/>
      <c r="D130" s="28"/>
      <c r="E130" s="34">
        <f>E138</f>
        <v>537810</v>
      </c>
    </row>
    <row r="131" spans="1:7" ht="15.75">
      <c r="A131" s="28"/>
      <c r="B131" s="28"/>
      <c r="C131" s="28"/>
      <c r="D131" s="28"/>
      <c r="E131" s="36"/>
    </row>
    <row r="132" spans="1:7" ht="17.25">
      <c r="A132" s="15" t="s">
        <v>131</v>
      </c>
      <c r="B132" s="15"/>
      <c r="C132" s="38"/>
      <c r="D132" s="38">
        <f>F138</f>
        <v>0.20585201793721963</v>
      </c>
      <c r="E132" s="36"/>
    </row>
    <row r="133" spans="1:7" ht="15.75">
      <c r="A133" s="28"/>
      <c r="B133" s="28"/>
      <c r="C133" s="37"/>
      <c r="D133" s="37"/>
      <c r="E133" s="36"/>
    </row>
    <row r="134" spans="1:7" ht="15.75">
      <c r="A134" s="28" t="s">
        <v>33</v>
      </c>
      <c r="B134" s="28"/>
      <c r="C134" s="28"/>
      <c r="D134" s="28"/>
      <c r="E134" s="28"/>
    </row>
    <row r="136" spans="1:7" ht="45">
      <c r="A136" s="52" t="str">
        <f t="shared" ref="A136:G136" si="1">A105</f>
        <v>Razred</v>
      </c>
      <c r="B136" s="52" t="str">
        <f t="shared" si="1"/>
        <v>Naziv</v>
      </c>
      <c r="C136" s="53" t="str">
        <f t="shared" si="1"/>
        <v>Financijski plan za 2022.</v>
      </c>
      <c r="D136" s="53" t="str">
        <f t="shared" si="1"/>
        <v>Izvršeno 30.09.2022.</v>
      </c>
      <c r="E136" s="53" t="str">
        <f t="shared" si="1"/>
        <v>Izmjena financijskog plana</v>
      </c>
      <c r="F136" s="53" t="str">
        <f t="shared" si="1"/>
        <v>% u odnosu na planirano</v>
      </c>
      <c r="G136" s="53" t="str">
        <f t="shared" si="1"/>
        <v>Udio u nadgrupi (%)</v>
      </c>
    </row>
    <row r="137" spans="1:7">
      <c r="A137" s="46"/>
      <c r="B137" s="46"/>
      <c r="C137" s="43">
        <f>C106</f>
        <v>1</v>
      </c>
      <c r="D137" s="43">
        <f>D106</f>
        <v>2</v>
      </c>
      <c r="E137" s="43">
        <f>E106</f>
        <v>3</v>
      </c>
      <c r="F137" s="43" t="str">
        <f>F106</f>
        <v>4=(3/1)</v>
      </c>
      <c r="G137" s="43">
        <f>G106</f>
        <v>5</v>
      </c>
    </row>
    <row r="138" spans="1:7">
      <c r="A138" s="46">
        <f>'PRVO unesite podatke'!B28</f>
        <v>4</v>
      </c>
      <c r="B138" s="46" t="str">
        <f>'PRVO unesite podatke'!C28</f>
        <v>Rashodi</v>
      </c>
      <c r="C138" s="48">
        <f>'PRVO unesite podatke'!D28</f>
        <v>446000</v>
      </c>
      <c r="D138" s="48">
        <f>'PRVO unesite podatke'!E28</f>
        <v>298356</v>
      </c>
      <c r="E138" s="48">
        <f>'PRVO unesite podatke'!F28</f>
        <v>537810</v>
      </c>
      <c r="F138" s="54">
        <f t="shared" ref="F138:F144" si="2">(E138/C138)-1</f>
        <v>0.20585201793721963</v>
      </c>
      <c r="G138" s="50">
        <f>SUM(G139:G145)</f>
        <v>100</v>
      </c>
    </row>
    <row r="139" spans="1:7">
      <c r="A139" s="46">
        <f>'PRVO unesite podatke'!B29</f>
        <v>41</v>
      </c>
      <c r="B139" s="46" t="str">
        <f>'PRVO unesite podatke'!C29</f>
        <v>Rashodi za zaposlene</v>
      </c>
      <c r="C139" s="51">
        <f>'PRVO unesite podatke'!D29</f>
        <v>146600</v>
      </c>
      <c r="D139" s="51">
        <f>'PRVO unesite podatke'!E29</f>
        <v>107649</v>
      </c>
      <c r="E139" s="51">
        <f>'PRVO unesite podatke'!F29</f>
        <v>145600</v>
      </c>
      <c r="F139" s="54">
        <f t="shared" si="2"/>
        <v>-6.8212824010913664E-3</v>
      </c>
      <c r="G139" s="51">
        <f>E139/$E$138*100</f>
        <v>27.072758037225043</v>
      </c>
    </row>
    <row r="140" spans="1:7">
      <c r="A140" s="46">
        <f>'PRVO unesite podatke'!B33</f>
        <v>42</v>
      </c>
      <c r="B140" s="46" t="str">
        <f>'PRVO unesite podatke'!C33</f>
        <v>Materijalni rashodi</v>
      </c>
      <c r="C140" s="51">
        <f>'PRVO unesite podatke'!D33</f>
        <v>274400</v>
      </c>
      <c r="D140" s="51">
        <f>'PRVO unesite podatke'!E33</f>
        <v>180904</v>
      </c>
      <c r="E140" s="51">
        <f>'PRVO unesite podatke'!F33</f>
        <v>377910</v>
      </c>
      <c r="F140" s="54">
        <f t="shared" si="2"/>
        <v>0.37722303206997077</v>
      </c>
      <c r="G140" s="51">
        <f t="shared" ref="G140:G145" si="3">E140/$E$138*100</f>
        <v>70.268310369833216</v>
      </c>
    </row>
    <row r="141" spans="1:7">
      <c r="A141" s="46">
        <f>'PRVO unesite podatke'!B40</f>
        <v>43</v>
      </c>
      <c r="B141" s="46" t="str">
        <f>'PRVO unesite podatke'!C40</f>
        <v>Rashodi amortizacije</v>
      </c>
      <c r="C141" s="51">
        <f>'PRVO unesite podatke'!D40</f>
        <v>1000</v>
      </c>
      <c r="D141" s="51">
        <f>'PRVO unesite podatke'!E40</f>
        <v>0</v>
      </c>
      <c r="E141" s="51">
        <f>'PRVO unesite podatke'!F40</f>
        <v>1500</v>
      </c>
      <c r="F141" s="54">
        <f t="shared" si="2"/>
        <v>0.5</v>
      </c>
      <c r="G141" s="51">
        <f t="shared" si="3"/>
        <v>0.27890890835053272</v>
      </c>
    </row>
    <row r="142" spans="1:7">
      <c r="A142" s="46">
        <f>'PRVO unesite podatke'!B41</f>
        <v>44</v>
      </c>
      <c r="B142" s="46" t="str">
        <f>'PRVO unesite podatke'!C41</f>
        <v>Financijski rashodi</v>
      </c>
      <c r="C142" s="51">
        <f>'PRVO unesite podatke'!D41</f>
        <v>4000</v>
      </c>
      <c r="D142" s="51">
        <f>'PRVO unesite podatke'!E41</f>
        <v>3493</v>
      </c>
      <c r="E142" s="51">
        <f>'PRVO unesite podatke'!F41</f>
        <v>4600</v>
      </c>
      <c r="F142" s="54">
        <f t="shared" si="2"/>
        <v>0.14999999999999991</v>
      </c>
      <c r="G142" s="51">
        <f t="shared" si="3"/>
        <v>0.85532065227496701</v>
      </c>
    </row>
    <row r="143" spans="1:7">
      <c r="A143" s="46">
        <f>'PRVO unesite podatke'!B42</f>
        <v>45</v>
      </c>
      <c r="B143" s="46" t="str">
        <f>'PRVO unesite podatke'!C42</f>
        <v>Donacije</v>
      </c>
      <c r="C143" s="51">
        <f>'PRVO unesite podatke'!D42</f>
        <v>10000</v>
      </c>
      <c r="D143" s="51">
        <f>'PRVO unesite podatke'!E42</f>
        <v>3500</v>
      </c>
      <c r="E143" s="51">
        <f>'PRVO unesite podatke'!F42</f>
        <v>5000</v>
      </c>
      <c r="F143" s="54">
        <f t="shared" si="2"/>
        <v>-0.5</v>
      </c>
      <c r="G143" s="51">
        <f t="shared" si="3"/>
        <v>0.92969636116844234</v>
      </c>
    </row>
    <row r="144" spans="1:7">
      <c r="A144" s="46">
        <f>'PRVO unesite podatke'!B44</f>
        <v>46</v>
      </c>
      <c r="B144" s="46" t="str">
        <f>'PRVO unesite podatke'!C44</f>
        <v>Ostali rashodi</v>
      </c>
      <c r="C144" s="51">
        <f>'PRVO unesite podatke'!D44</f>
        <v>10000</v>
      </c>
      <c r="D144" s="51">
        <f>'PRVO unesite podatke'!E44</f>
        <v>2810</v>
      </c>
      <c r="E144" s="51">
        <f>'PRVO unesite podatke'!F44</f>
        <v>3200</v>
      </c>
      <c r="F144" s="54">
        <f t="shared" si="2"/>
        <v>-0.67999999999999994</v>
      </c>
      <c r="G144" s="51">
        <f t="shared" si="3"/>
        <v>0.59500567114780312</v>
      </c>
    </row>
    <row r="145" spans="1:7">
      <c r="A145" s="46">
        <f>'PRVO unesite podatke'!B47</f>
        <v>47</v>
      </c>
      <c r="B145" s="46" t="str">
        <f>'PRVO unesite podatke'!C47</f>
        <v>Rashodi vezani uz financiranje pov. neprofitnih</v>
      </c>
      <c r="C145" s="51">
        <f>'PRVO unesite podatke'!D47</f>
        <v>0</v>
      </c>
      <c r="D145" s="51">
        <f>'PRVO unesite podatke'!E47</f>
        <v>0</v>
      </c>
      <c r="E145" s="51">
        <f>'PRVO unesite podatke'!F47</f>
        <v>0</v>
      </c>
      <c r="F145" s="54">
        <v>0</v>
      </c>
      <c r="G145" s="51">
        <f t="shared" si="3"/>
        <v>0</v>
      </c>
    </row>
    <row r="146" spans="1:7">
      <c r="C146" s="1"/>
      <c r="D146" s="1"/>
      <c r="E146" s="1"/>
      <c r="F146" s="1"/>
    </row>
    <row r="147" spans="1:7" ht="15.75">
      <c r="A147" s="28"/>
      <c r="B147" s="28"/>
      <c r="E147" s="1"/>
      <c r="F147" s="1"/>
    </row>
    <row r="148" spans="1:7" ht="15.75">
      <c r="A148" s="28" t="s">
        <v>34</v>
      </c>
      <c r="B148" s="28"/>
      <c r="F148" s="1"/>
    </row>
    <row r="149" spans="1:7">
      <c r="F149" s="1"/>
    </row>
    <row r="150" spans="1:7">
      <c r="F150" s="1"/>
    </row>
    <row r="151" spans="1:7">
      <c r="A151" s="2" t="s">
        <v>94</v>
      </c>
      <c r="B151" s="2"/>
      <c r="E151" s="1"/>
      <c r="F151" s="1"/>
    </row>
    <row r="152" spans="1:7">
      <c r="E152" s="1"/>
      <c r="F152" s="1"/>
    </row>
    <row r="153" spans="1:7" ht="33" customHeight="1">
      <c r="A153" s="74" t="str">
        <f>CONCATENATE("Broj zaposlenih u Udruženju na dan 30.09.2022. godine je ",'pregledati tekst i prilagoditi '!C162," zaposlenika.")</f>
        <v>Broj zaposlenih u Udruženju na dan 30.09.2022. godine je 1 zaposlenika.</v>
      </c>
      <c r="B153" s="74"/>
      <c r="C153" s="74"/>
      <c r="D153" s="74"/>
      <c r="E153" s="74"/>
      <c r="F153" s="74"/>
      <c r="G153" s="74"/>
    </row>
    <row r="154" spans="1:7" ht="33" customHeight="1">
      <c r="A154" s="72" t="s">
        <v>132</v>
      </c>
      <c r="B154" s="41"/>
      <c r="C154" s="41"/>
      <c r="D154" s="41"/>
      <c r="E154" s="41"/>
      <c r="F154" s="41"/>
      <c r="G154" s="41"/>
    </row>
    <row r="155" spans="1:7" ht="15.75">
      <c r="A155" s="28" t="s">
        <v>122</v>
      </c>
      <c r="B155" s="28"/>
      <c r="C155" s="28"/>
      <c r="D155" s="28"/>
      <c r="E155" s="36"/>
      <c r="F155" s="36"/>
      <c r="G155" s="28"/>
    </row>
    <row r="157" spans="1:7" ht="39">
      <c r="A157" s="45" t="s">
        <v>35</v>
      </c>
      <c r="B157" s="45" t="s">
        <v>36</v>
      </c>
      <c r="C157" s="45" t="s">
        <v>102</v>
      </c>
    </row>
    <row r="158" spans="1:7">
      <c r="A158" s="31" t="s">
        <v>37</v>
      </c>
      <c r="B158" s="31" t="s">
        <v>38</v>
      </c>
      <c r="C158" s="31">
        <f>'PRVO unesite podatke'!C11</f>
        <v>0</v>
      </c>
    </row>
    <row r="159" spans="1:7">
      <c r="A159" s="31" t="s">
        <v>39</v>
      </c>
      <c r="B159" s="31" t="s">
        <v>40</v>
      </c>
      <c r="C159" s="31">
        <f>'PRVO unesite podatke'!C12</f>
        <v>0</v>
      </c>
    </row>
    <row r="160" spans="1:7">
      <c r="A160" s="31" t="s">
        <v>41</v>
      </c>
      <c r="B160" s="31" t="s">
        <v>42</v>
      </c>
      <c r="C160" s="31">
        <f>'PRVO unesite podatke'!C13</f>
        <v>0</v>
      </c>
    </row>
    <row r="161" spans="1:7">
      <c r="A161" s="31" t="s">
        <v>43</v>
      </c>
      <c r="B161" s="31" t="s">
        <v>44</v>
      </c>
      <c r="C161" s="31">
        <f>'PRVO unesite podatke'!C14</f>
        <v>1</v>
      </c>
    </row>
    <row r="162" spans="1:7">
      <c r="A162" s="31"/>
      <c r="B162" s="55" t="s">
        <v>45</v>
      </c>
      <c r="C162" s="55">
        <f>SUM(C158:C161)</f>
        <v>1</v>
      </c>
    </row>
    <row r="164" spans="1:7" ht="39.75" customHeight="1">
      <c r="A164" s="88" t="str">
        <f>CONCATENATE("Izdaci za zaposlene planiraju se u iznosu od ",DOLLAR(E172,2),". U strukturi ukupnih rashoda Udruženja, izdaci za zaposlene čine ",ROUND(G139,2)," % ukupnih rashoda.")</f>
        <v>Izdaci za zaposlene planiraju se u iznosu od 145.600,00 kn. U strukturi ukupnih rashoda Udruženja, izdaci za zaposlene čine 27,07 % ukupnih rashoda.</v>
      </c>
      <c r="B164" s="88"/>
      <c r="C164" s="88"/>
      <c r="D164" s="88"/>
      <c r="E164" s="88"/>
      <c r="F164" s="88"/>
      <c r="G164" s="88"/>
    </row>
    <row r="165" spans="1:7" ht="15.75">
      <c r="A165" s="64"/>
      <c r="B165" s="64"/>
      <c r="C165" s="65"/>
      <c r="D165" s="65"/>
      <c r="E165" s="65"/>
      <c r="F165" s="65"/>
      <c r="G165" s="65"/>
    </row>
    <row r="166" spans="1:7" ht="2.25" customHeight="1">
      <c r="A166" s="64"/>
      <c r="B166" s="64"/>
      <c r="C166" s="65"/>
      <c r="D166" s="65"/>
      <c r="E166" s="65"/>
      <c r="F166" s="65"/>
      <c r="G166" s="65"/>
    </row>
    <row r="167" spans="1:7" ht="15.75" hidden="1">
      <c r="A167" s="65"/>
      <c r="B167" s="65"/>
      <c r="C167" s="65"/>
      <c r="D167" s="65"/>
      <c r="E167" s="65"/>
      <c r="F167" s="65"/>
      <c r="G167" s="65"/>
    </row>
    <row r="168" spans="1:7" ht="15.75">
      <c r="A168" s="82" t="s">
        <v>77</v>
      </c>
      <c r="B168" s="82"/>
      <c r="C168" s="82"/>
      <c r="D168" s="82"/>
      <c r="E168" s="82"/>
      <c r="F168" s="82"/>
      <c r="G168" s="82"/>
    </row>
    <row r="170" spans="1:7" ht="39">
      <c r="A170" s="45" t="str">
        <f t="shared" ref="A170:G170" si="4">A136</f>
        <v>Razred</v>
      </c>
      <c r="B170" s="45" t="str">
        <f t="shared" si="4"/>
        <v>Naziv</v>
      </c>
      <c r="C170" s="45" t="str">
        <f t="shared" si="4"/>
        <v>Financijski plan za 2022.</v>
      </c>
      <c r="D170" s="45" t="str">
        <f t="shared" si="4"/>
        <v>Izvršeno 30.09.2022.</v>
      </c>
      <c r="E170" s="45" t="str">
        <f t="shared" si="4"/>
        <v>Izmjena financijskog plana</v>
      </c>
      <c r="F170" s="45" t="str">
        <f t="shared" si="4"/>
        <v>% u odnosu na planirano</v>
      </c>
      <c r="G170" s="45" t="str">
        <f t="shared" si="4"/>
        <v>Udio u nadgrupi (%)</v>
      </c>
    </row>
    <row r="171" spans="1:7">
      <c r="A171" s="31"/>
      <c r="B171" s="31"/>
      <c r="C171" s="52">
        <f>C137</f>
        <v>1</v>
      </c>
      <c r="D171" s="52">
        <f>D137</f>
        <v>2</v>
      </c>
      <c r="E171" s="52">
        <f>E137</f>
        <v>3</v>
      </c>
      <c r="F171" s="52" t="str">
        <f>F137</f>
        <v>4=(3/1)</v>
      </c>
      <c r="G171" s="52">
        <f>G137</f>
        <v>5</v>
      </c>
    </row>
    <row r="172" spans="1:7">
      <c r="A172" s="31">
        <f>'PRVO unesite podatke'!B29</f>
        <v>41</v>
      </c>
      <c r="B172" s="31" t="str">
        <f>'PRVO unesite podatke'!C29</f>
        <v>Rashodi za zaposlene</v>
      </c>
      <c r="C172" s="32">
        <f>'PRVO unesite podatke'!D29</f>
        <v>146600</v>
      </c>
      <c r="D172" s="32">
        <f>'PRVO unesite podatke'!E29</f>
        <v>107649</v>
      </c>
      <c r="E172" s="32">
        <f>'PRVO unesite podatke'!F29</f>
        <v>145600</v>
      </c>
      <c r="F172" s="56">
        <f>(E172/C172)-1</f>
        <v>-6.8212824010913664E-3</v>
      </c>
      <c r="G172" s="32">
        <f>SUM(G173:G175)</f>
        <v>100.00000000000001</v>
      </c>
    </row>
    <row r="173" spans="1:7">
      <c r="A173" s="31">
        <f>'PRVO unesite podatke'!B30</f>
        <v>411</v>
      </c>
      <c r="B173" s="31" t="str">
        <f>'PRVO unesite podatke'!C30</f>
        <v>Plaće (bruto I)</v>
      </c>
      <c r="C173" s="32">
        <f>'PRVO unesite podatke'!D30</f>
        <v>119000</v>
      </c>
      <c r="D173" s="32">
        <f>'PRVO unesite podatke'!E30</f>
        <v>85536</v>
      </c>
      <c r="E173" s="32">
        <f>'PRVO unesite podatke'!F30</f>
        <v>113600</v>
      </c>
      <c r="F173" s="56">
        <f>(E173/C173)-1</f>
        <v>-4.5378151260504151E-2</v>
      </c>
      <c r="G173" s="32">
        <f>E173/$E$172*100</f>
        <v>78.021978021978029</v>
      </c>
    </row>
    <row r="174" spans="1:7">
      <c r="A174" s="31">
        <f>'PRVO unesite podatke'!B31</f>
        <v>412</v>
      </c>
      <c r="B174" s="46" t="str">
        <f>'PRVO unesite podatke'!C31</f>
        <v>Ostali rashodi za zaposlene (dodaci na plaću)</v>
      </c>
      <c r="C174" s="32">
        <f>'PRVO unesite podatke'!D31</f>
        <v>8000</v>
      </c>
      <c r="D174" s="32">
        <f>'PRVO unesite podatke'!E31</f>
        <v>8000</v>
      </c>
      <c r="E174" s="32">
        <f>'PRVO unesite podatke'!F31</f>
        <v>13000</v>
      </c>
      <c r="F174" s="56">
        <f>(E174/C174)-1</f>
        <v>0.625</v>
      </c>
      <c r="G174" s="32">
        <f>E174/$E$172*100</f>
        <v>8.9285714285714288</v>
      </c>
    </row>
    <row r="175" spans="1:7">
      <c r="A175" s="31">
        <f>'PRVO unesite podatke'!B32</f>
        <v>413</v>
      </c>
      <c r="B175" s="31" t="str">
        <f>'PRVO unesite podatke'!C32</f>
        <v>Doprinosi na plaće</v>
      </c>
      <c r="C175" s="32">
        <f>'PRVO unesite podatke'!D32</f>
        <v>19600</v>
      </c>
      <c r="D175" s="32">
        <f>'PRVO unesite podatke'!E32</f>
        <v>14113</v>
      </c>
      <c r="E175" s="32">
        <f>'PRVO unesite podatke'!F32</f>
        <v>19000</v>
      </c>
      <c r="F175" s="56">
        <f>(E175/C175)-1</f>
        <v>-3.0612244897959218E-2</v>
      </c>
      <c r="G175" s="32">
        <f>E175/$E$172*100</f>
        <v>13.049450549450551</v>
      </c>
    </row>
    <row r="176" spans="1:7">
      <c r="C176" s="1"/>
      <c r="D176" s="1"/>
    </row>
    <row r="177" spans="1:7">
      <c r="A177" s="73" t="s">
        <v>133</v>
      </c>
      <c r="B177" s="16"/>
      <c r="C177" s="16"/>
      <c r="D177" s="16"/>
    </row>
    <row r="178" spans="1:7">
      <c r="E178" s="1"/>
      <c r="F178" s="1"/>
    </row>
    <row r="179" spans="1:7">
      <c r="E179" s="1"/>
      <c r="F179" s="1"/>
    </row>
    <row r="180" spans="1:7">
      <c r="E180" s="1"/>
      <c r="F180" s="1"/>
    </row>
    <row r="181" spans="1:7" ht="17.25">
      <c r="A181" s="15" t="s">
        <v>51</v>
      </c>
      <c r="B181" s="15" t="s">
        <v>14</v>
      </c>
      <c r="E181" s="1"/>
      <c r="F181" s="1"/>
    </row>
    <row r="182" spans="1:7">
      <c r="E182" s="1"/>
      <c r="F182" s="1"/>
    </row>
    <row r="183" spans="1:7">
      <c r="E183" s="1"/>
      <c r="F183" s="1"/>
    </row>
    <row r="184" spans="1:7" ht="15.75">
      <c r="A184" s="28" t="s">
        <v>46</v>
      </c>
      <c r="B184" s="28"/>
      <c r="C184" s="28"/>
      <c r="D184" s="28"/>
      <c r="E184" s="28"/>
      <c r="F184" s="36"/>
      <c r="G184" s="28"/>
    </row>
    <row r="185" spans="1:7" ht="60.75" customHeight="1">
      <c r="A185" s="75" t="s">
        <v>89</v>
      </c>
      <c r="B185" s="75"/>
      <c r="C185" s="75"/>
      <c r="D185" s="75"/>
      <c r="E185" s="75"/>
      <c r="F185" s="75"/>
      <c r="G185" s="75"/>
    </row>
    <row r="186" spans="1:7" ht="24" customHeight="1">
      <c r="A186" s="39" t="s">
        <v>80</v>
      </c>
      <c r="B186" s="39"/>
      <c r="C186" s="39"/>
      <c r="D186" s="39"/>
      <c r="E186" s="41"/>
      <c r="F186" s="41"/>
      <c r="G186" s="41"/>
    </row>
    <row r="187" spans="1:7" ht="117.75" customHeight="1">
      <c r="A187" s="75" t="s">
        <v>134</v>
      </c>
      <c r="B187" s="75"/>
      <c r="C187" s="75"/>
      <c r="D187" s="75"/>
      <c r="E187" s="75"/>
      <c r="F187" s="75"/>
      <c r="G187" s="75"/>
    </row>
    <row r="188" spans="1:7" ht="54.75" customHeight="1">
      <c r="A188" s="75" t="s">
        <v>135</v>
      </c>
      <c r="B188" s="75"/>
      <c r="C188" s="75"/>
      <c r="D188" s="75"/>
      <c r="E188" s="75"/>
      <c r="F188" s="75"/>
      <c r="G188" s="75"/>
    </row>
    <row r="189" spans="1:7" ht="15.75">
      <c r="A189" s="65"/>
      <c r="B189" s="65"/>
      <c r="C189" s="65"/>
      <c r="D189" s="65"/>
      <c r="E189" s="65"/>
      <c r="F189" s="65"/>
      <c r="G189" s="65"/>
    </row>
    <row r="190" spans="1:7" ht="37.5" customHeight="1">
      <c r="A190" s="75" t="s">
        <v>90</v>
      </c>
      <c r="B190" s="75"/>
      <c r="C190" s="75"/>
      <c r="D190" s="75"/>
      <c r="E190" s="75"/>
      <c r="F190" s="75"/>
      <c r="G190" s="75"/>
    </row>
    <row r="192" spans="1:7" ht="39">
      <c r="A192" s="45" t="str">
        <f t="shared" ref="A192:G192" si="5">A136</f>
        <v>Razred</v>
      </c>
      <c r="B192" s="45" t="str">
        <f t="shared" si="5"/>
        <v>Naziv</v>
      </c>
      <c r="C192" s="45" t="str">
        <f t="shared" si="5"/>
        <v>Financijski plan za 2022.</v>
      </c>
      <c r="D192" s="45" t="str">
        <f t="shared" si="5"/>
        <v>Izvršeno 30.09.2022.</v>
      </c>
      <c r="E192" s="45" t="str">
        <f t="shared" si="5"/>
        <v>Izmjena financijskog plana</v>
      </c>
      <c r="F192" s="45" t="str">
        <f t="shared" si="5"/>
        <v>% u odnosu na planirano</v>
      </c>
      <c r="G192" s="45" t="str">
        <f t="shared" si="5"/>
        <v>Udio u nadgrupi (%)</v>
      </c>
    </row>
    <row r="193" spans="1:7">
      <c r="A193" s="31"/>
      <c r="B193" s="31"/>
      <c r="C193" s="52">
        <f>C137</f>
        <v>1</v>
      </c>
      <c r="D193" s="52">
        <f>D137</f>
        <v>2</v>
      </c>
      <c r="E193" s="52">
        <f>E137</f>
        <v>3</v>
      </c>
      <c r="F193" s="52" t="str">
        <f>F137</f>
        <v>4=(3/1)</v>
      </c>
      <c r="G193" s="52">
        <f>G137</f>
        <v>5</v>
      </c>
    </row>
    <row r="194" spans="1:7">
      <c r="A194" s="31">
        <f>'PRVO unesite podatke'!B33</f>
        <v>42</v>
      </c>
      <c r="B194" s="31" t="str">
        <f>'PRVO unesite podatke'!C33</f>
        <v>Materijalni rashodi</v>
      </c>
      <c r="C194" s="32">
        <f>'PRVO unesite podatke'!D33</f>
        <v>274400</v>
      </c>
      <c r="D194" s="32">
        <f>'PRVO unesite podatke'!E33</f>
        <v>180904</v>
      </c>
      <c r="E194" s="32">
        <f>'PRVO unesite podatke'!F33</f>
        <v>377910</v>
      </c>
      <c r="F194" s="56">
        <f t="shared" ref="F194:F200" si="6">E194/C194-1</f>
        <v>0.37722303206997077</v>
      </c>
      <c r="G194" s="32">
        <f>SUM(G195:G200)</f>
        <v>100</v>
      </c>
    </row>
    <row r="195" spans="1:7">
      <c r="A195" s="31">
        <f>'PRVO unesite podatke'!B34</f>
        <v>421</v>
      </c>
      <c r="B195" s="31" t="str">
        <f>'PRVO unesite podatke'!C34</f>
        <v>Naknade troškova zaposlenima</v>
      </c>
      <c r="C195" s="32">
        <f>'PRVO unesite podatke'!D34</f>
        <v>3700</v>
      </c>
      <c r="D195" s="32">
        <f>'PRVO unesite podatke'!E34</f>
        <v>1266</v>
      </c>
      <c r="E195" s="32">
        <f>'PRVO unesite podatke'!F34</f>
        <v>9300</v>
      </c>
      <c r="F195" s="56">
        <f t="shared" si="6"/>
        <v>1.5135135135135136</v>
      </c>
      <c r="G195" s="32">
        <f t="shared" ref="G195:G200" si="7">E195/$E$194*100</f>
        <v>2.4609033896959591</v>
      </c>
    </row>
    <row r="196" spans="1:7">
      <c r="A196" s="31">
        <f>'PRVO unesite podatke'!B35</f>
        <v>422</v>
      </c>
      <c r="B196" s="31" t="str">
        <f>'PRVO unesite podatke'!C35</f>
        <v>Naknade troškova članovima u predstavničkim i</v>
      </c>
      <c r="C196" s="32">
        <f>'PRVO unesite podatke'!D35</f>
        <v>0</v>
      </c>
      <c r="D196" s="32">
        <f>'PRVO unesite podatke'!E35</f>
        <v>0</v>
      </c>
      <c r="E196" s="32">
        <f>'PRVO unesite podatke'!F35</f>
        <v>0</v>
      </c>
      <c r="F196" s="56">
        <v>0</v>
      </c>
      <c r="G196" s="32">
        <f t="shared" si="7"/>
        <v>0</v>
      </c>
    </row>
    <row r="197" spans="1:7">
      <c r="A197" s="31">
        <f>'PRVO unesite podatke'!B36</f>
        <v>424</v>
      </c>
      <c r="B197" s="31" t="str">
        <f>'PRVO unesite podatke'!C36</f>
        <v>Naknade ostalim osobama izvan radnog odnosa</v>
      </c>
      <c r="C197" s="32">
        <f>'PRVO unesite podatke'!D36</f>
        <v>80000</v>
      </c>
      <c r="D197" s="32">
        <f>'PRVO unesite podatke'!E36</f>
        <v>61524</v>
      </c>
      <c r="E197" s="32">
        <f>'PRVO unesite podatke'!F36</f>
        <v>99000</v>
      </c>
      <c r="F197" s="56">
        <f t="shared" si="6"/>
        <v>0.23750000000000004</v>
      </c>
      <c r="G197" s="32">
        <f t="shared" si="7"/>
        <v>26.196713503215051</v>
      </c>
    </row>
    <row r="198" spans="1:7">
      <c r="A198" s="31">
        <f>'PRVO unesite podatke'!B37</f>
        <v>425</v>
      </c>
      <c r="B198" s="31" t="str">
        <f>'PRVO unesite podatke'!C37</f>
        <v>Rashodi za usluge</v>
      </c>
      <c r="C198" s="32">
        <f>'PRVO unesite podatke'!D37</f>
        <v>137600</v>
      </c>
      <c r="D198" s="32">
        <f>'PRVO unesite podatke'!E37</f>
        <v>78501</v>
      </c>
      <c r="E198" s="32">
        <f>'PRVO unesite podatke'!F37</f>
        <v>216250</v>
      </c>
      <c r="F198" s="56">
        <f t="shared" si="6"/>
        <v>0.57158430232558133</v>
      </c>
      <c r="G198" s="32">
        <f t="shared" si="7"/>
        <v>57.22261914212379</v>
      </c>
    </row>
    <row r="199" spans="1:7">
      <c r="A199" s="31">
        <f>'PRVO unesite podatke'!B38</f>
        <v>426</v>
      </c>
      <c r="B199" s="31" t="str">
        <f>'PRVO unesite podatke'!C38</f>
        <v>Rashodi za materijal i energiju</v>
      </c>
      <c r="C199" s="32">
        <f>'PRVO unesite podatke'!D38</f>
        <v>20500</v>
      </c>
      <c r="D199" s="32">
        <f>'PRVO unesite podatke'!E38</f>
        <v>19271</v>
      </c>
      <c r="E199" s="32">
        <f>'PRVO unesite podatke'!F38</f>
        <v>20700</v>
      </c>
      <c r="F199" s="56">
        <f t="shared" si="6"/>
        <v>9.7560975609756184E-3</v>
      </c>
      <c r="G199" s="32">
        <f t="shared" si="7"/>
        <v>5.4774946415813295</v>
      </c>
    </row>
    <row r="200" spans="1:7">
      <c r="A200" s="31">
        <f>'PRVO unesite podatke'!B39</f>
        <v>429</v>
      </c>
      <c r="B200" s="31" t="str">
        <f>'PRVO unesite podatke'!C39</f>
        <v>Ostali nespomenuti rashodi</v>
      </c>
      <c r="C200" s="32">
        <f>'PRVO unesite podatke'!D39</f>
        <v>32600</v>
      </c>
      <c r="D200" s="32">
        <f>'PRVO unesite podatke'!E39</f>
        <v>20342</v>
      </c>
      <c r="E200" s="32">
        <f>'PRVO unesite podatke'!F39</f>
        <v>32660</v>
      </c>
      <c r="F200" s="56">
        <f t="shared" si="6"/>
        <v>1.8404907975460016E-3</v>
      </c>
      <c r="G200" s="32">
        <f t="shared" si="7"/>
        <v>8.642269323383875</v>
      </c>
    </row>
    <row r="201" spans="1:7">
      <c r="C201" s="1"/>
      <c r="D201" s="1"/>
    </row>
    <row r="202" spans="1:7" ht="15.75">
      <c r="A202" s="28" t="s">
        <v>113</v>
      </c>
      <c r="B202" s="28"/>
      <c r="C202" s="36"/>
      <c r="D202" s="36"/>
      <c r="E202" s="34">
        <f>C194</f>
        <v>274400</v>
      </c>
    </row>
    <row r="203" spans="1:7" ht="15.75">
      <c r="A203" s="28" t="s">
        <v>88</v>
      </c>
      <c r="B203" s="28"/>
      <c r="C203" s="36"/>
      <c r="D203" s="36"/>
      <c r="E203" s="34">
        <f>E194</f>
        <v>377910</v>
      </c>
    </row>
    <row r="204" spans="1:7" ht="15.75">
      <c r="A204" s="28"/>
      <c r="B204" s="28"/>
      <c r="C204" s="36"/>
      <c r="D204" s="36"/>
      <c r="E204" s="28"/>
    </row>
    <row r="205" spans="1:7" ht="17.25">
      <c r="A205" s="15" t="s">
        <v>131</v>
      </c>
      <c r="B205" s="15"/>
      <c r="C205" s="38"/>
      <c r="D205" s="38">
        <f>F194</f>
        <v>0.37722303206997077</v>
      </c>
      <c r="E205" s="28"/>
    </row>
    <row r="206" spans="1:7">
      <c r="A206" s="73" t="s">
        <v>139</v>
      </c>
      <c r="B206" s="16"/>
      <c r="C206" s="16"/>
      <c r="D206" s="16"/>
    </row>
    <row r="207" spans="1:7">
      <c r="A207" t="s">
        <v>140</v>
      </c>
    </row>
    <row r="210" spans="1:7" ht="17.25">
      <c r="A210" s="15" t="s">
        <v>52</v>
      </c>
      <c r="B210" s="15"/>
    </row>
    <row r="212" spans="1:7" ht="48.75" customHeight="1">
      <c r="A212" s="75" t="s">
        <v>81</v>
      </c>
      <c r="B212" s="75"/>
      <c r="C212" s="75"/>
      <c r="D212" s="75"/>
      <c r="E212" s="75"/>
      <c r="F212" s="75"/>
      <c r="G212" s="75"/>
    </row>
    <row r="213" spans="1:7" ht="36" customHeight="1">
      <c r="A213" s="75"/>
      <c r="B213" s="75"/>
      <c r="C213" s="75"/>
      <c r="D213" s="75"/>
      <c r="E213" s="75"/>
      <c r="F213" s="75"/>
      <c r="G213" s="75"/>
    </row>
    <row r="214" spans="1:7">
      <c r="E214" s="1"/>
      <c r="F214" s="1"/>
    </row>
    <row r="215" spans="1:7" ht="39">
      <c r="A215" s="45" t="str">
        <f t="shared" ref="A215:F215" si="8">A192</f>
        <v>Razred</v>
      </c>
      <c r="B215" s="45" t="str">
        <f t="shared" si="8"/>
        <v>Naziv</v>
      </c>
      <c r="C215" s="45" t="str">
        <f t="shared" si="8"/>
        <v>Financijski plan za 2022.</v>
      </c>
      <c r="D215" s="45" t="str">
        <f t="shared" si="8"/>
        <v>Izvršeno 30.09.2022.</v>
      </c>
      <c r="E215" s="57" t="str">
        <f t="shared" si="8"/>
        <v>Izmjena financijskog plana</v>
      </c>
      <c r="F215" s="57" t="str">
        <f t="shared" si="8"/>
        <v>% u odnosu na planirano</v>
      </c>
    </row>
    <row r="216" spans="1:7">
      <c r="A216" s="31"/>
      <c r="B216" s="31"/>
      <c r="C216" s="31">
        <f>C193</f>
        <v>1</v>
      </c>
      <c r="D216" s="31">
        <f>D193</f>
        <v>2</v>
      </c>
      <c r="E216" s="31">
        <f>E193</f>
        <v>3</v>
      </c>
      <c r="F216" s="31" t="str">
        <f>F193</f>
        <v>4=(3/1)</v>
      </c>
    </row>
    <row r="217" spans="1:7">
      <c r="A217" s="31">
        <f>'PRVO unesite podatke'!B40</f>
        <v>43</v>
      </c>
      <c r="B217" s="31" t="str">
        <f>'PRVO unesite podatke'!C40</f>
        <v>Rashodi amortizacije</v>
      </c>
      <c r="C217" s="32">
        <f>'PRVO unesite podatke'!D40</f>
        <v>1000</v>
      </c>
      <c r="D217" s="32">
        <f>'PRVO unesite podatke'!E40</f>
        <v>0</v>
      </c>
      <c r="E217" s="32">
        <f>'PRVO unesite podatke'!F40</f>
        <v>1500</v>
      </c>
      <c r="F217" s="32">
        <f>(E217/C217*100)-100</f>
        <v>50</v>
      </c>
    </row>
    <row r="219" spans="1:7" ht="15.75">
      <c r="A219" s="28" t="str">
        <f>CONCATENATE("Ovako planirani rashodi amortizacije u ukupnoj strukturi rashoda čine ",ROUND(G141,2)," % ukupnih rashoda.")</f>
        <v>Ovako planirani rashodi amortizacije u ukupnoj strukturi rashoda čine 0,28 % ukupnih rashoda.</v>
      </c>
      <c r="B219" s="28"/>
      <c r="C219" s="28"/>
      <c r="D219" s="28"/>
      <c r="E219" s="28"/>
    </row>
    <row r="220" spans="1:7">
      <c r="A220" s="16"/>
      <c r="B220" s="16"/>
      <c r="C220" s="16"/>
      <c r="D220" s="16"/>
    </row>
    <row r="221" spans="1:7">
      <c r="A221" s="16"/>
      <c r="B221" s="16"/>
      <c r="C221" s="16"/>
      <c r="D221" s="16"/>
    </row>
    <row r="223" spans="1:7" ht="17.25">
      <c r="A223" s="15" t="s">
        <v>53</v>
      </c>
      <c r="B223" s="15"/>
    </row>
    <row r="225" spans="1:7" ht="53.25" customHeight="1">
      <c r="A225" s="75" t="s">
        <v>136</v>
      </c>
      <c r="B225" s="75"/>
      <c r="C225" s="75"/>
      <c r="D225" s="75"/>
      <c r="E225" s="75"/>
      <c r="F225" s="75"/>
      <c r="G225" s="75"/>
    </row>
    <row r="226" spans="1:7" ht="30.75" customHeight="1">
      <c r="A226" s="20"/>
      <c r="B226" s="20"/>
      <c r="C226" s="20"/>
      <c r="D226" s="20"/>
      <c r="E226" s="20"/>
      <c r="F226" s="20"/>
      <c r="G226" s="20"/>
    </row>
    <row r="228" spans="1:7" ht="39">
      <c r="A228" s="45" t="str">
        <f t="shared" ref="A228:F228" si="9">A215</f>
        <v>Razred</v>
      </c>
      <c r="B228" s="45" t="str">
        <f t="shared" si="9"/>
        <v>Naziv</v>
      </c>
      <c r="C228" s="45" t="str">
        <f t="shared" si="9"/>
        <v>Financijski plan za 2022.</v>
      </c>
      <c r="D228" s="45" t="str">
        <f t="shared" si="9"/>
        <v>Izvršeno 30.09.2022.</v>
      </c>
      <c r="E228" s="45" t="str">
        <f t="shared" si="9"/>
        <v>Izmjena financijskog plana</v>
      </c>
      <c r="F228" s="45" t="str">
        <f t="shared" si="9"/>
        <v>% u odnosu na planirano</v>
      </c>
    </row>
    <row r="229" spans="1:7">
      <c r="A229" s="31"/>
      <c r="B229" s="31"/>
      <c r="C229" s="52">
        <f>C216</f>
        <v>1</v>
      </c>
      <c r="D229" s="52">
        <f>D216</f>
        <v>2</v>
      </c>
      <c r="E229" s="52">
        <f>E216</f>
        <v>3</v>
      </c>
      <c r="F229" s="52" t="str">
        <f>F216</f>
        <v>4=(3/1)</v>
      </c>
    </row>
    <row r="230" spans="1:7">
      <c r="A230" s="31">
        <f>'PRVO unesite podatke'!B41</f>
        <v>44</v>
      </c>
      <c r="B230" s="31" t="str">
        <f>'PRVO unesite podatke'!C41</f>
        <v>Financijski rashodi</v>
      </c>
      <c r="C230" s="32">
        <f>'PRVO unesite podatke'!D41</f>
        <v>4000</v>
      </c>
      <c r="D230" s="32">
        <f>'PRVO unesite podatke'!E41</f>
        <v>3493</v>
      </c>
      <c r="E230" s="32">
        <f>'PRVO unesite podatke'!F41</f>
        <v>4600</v>
      </c>
      <c r="F230" s="32">
        <f>(E230/C230*100)-100</f>
        <v>14.999999999999986</v>
      </c>
    </row>
    <row r="231" spans="1:7">
      <c r="C231" s="1"/>
      <c r="D231" s="1"/>
    </row>
    <row r="233" spans="1:7" ht="15.75">
      <c r="A233" s="28" t="str">
        <f>CONCATENATE("Ovako planirani financijski rashodi čine ",ROUND(G142,2),"  % ukupno planiranih rashoda.")</f>
        <v>Ovako planirani financijski rashodi čine 0,86  % ukupno planiranih rashoda.</v>
      </c>
      <c r="B233" s="28"/>
      <c r="C233" s="28"/>
      <c r="E233" s="1"/>
      <c r="F233" s="1"/>
    </row>
    <row r="234" spans="1:7">
      <c r="A234" s="16"/>
      <c r="B234" s="16"/>
      <c r="C234" s="16"/>
      <c r="D234" s="16"/>
      <c r="E234" s="1"/>
      <c r="F234" s="1"/>
    </row>
    <row r="235" spans="1:7">
      <c r="A235" s="16"/>
      <c r="B235" s="16"/>
      <c r="C235" s="16"/>
      <c r="D235" s="16"/>
      <c r="E235" s="1"/>
      <c r="F235" s="1"/>
    </row>
    <row r="236" spans="1:7">
      <c r="E236" s="1"/>
      <c r="F236" s="1"/>
    </row>
    <row r="237" spans="1:7" ht="17.25">
      <c r="A237" s="15" t="s">
        <v>54</v>
      </c>
      <c r="B237" s="15"/>
    </row>
    <row r="238" spans="1:7">
      <c r="E238" s="1"/>
      <c r="F238" s="1"/>
    </row>
    <row r="239" spans="1:7" ht="35.25" customHeight="1">
      <c r="A239" s="75" t="s">
        <v>82</v>
      </c>
      <c r="B239" s="75"/>
      <c r="C239" s="75"/>
      <c r="D239" s="75"/>
      <c r="E239" s="75"/>
      <c r="F239" s="75"/>
      <c r="G239" s="75"/>
    </row>
    <row r="240" spans="1:7" ht="45.75" customHeight="1">
      <c r="A240" s="75" t="s">
        <v>96</v>
      </c>
      <c r="B240" s="75"/>
      <c r="C240" s="75"/>
      <c r="D240" s="75"/>
      <c r="E240" s="75"/>
      <c r="F240" s="75"/>
      <c r="G240" s="75"/>
    </row>
    <row r="241" spans="1:7" ht="15.75">
      <c r="A241" s="65"/>
      <c r="B241" s="65"/>
      <c r="C241" s="65"/>
      <c r="D241" s="65"/>
      <c r="E241" s="66"/>
      <c r="F241" s="66"/>
      <c r="G241" s="65"/>
    </row>
    <row r="242" spans="1:7" ht="40.5" customHeight="1">
      <c r="A242" s="75" t="s">
        <v>115</v>
      </c>
      <c r="B242" s="75"/>
      <c r="C242" s="75"/>
      <c r="D242" s="75"/>
      <c r="E242" s="75"/>
      <c r="F242" s="75"/>
      <c r="G242" s="75"/>
    </row>
    <row r="244" spans="1:7" ht="39">
      <c r="A244" s="45" t="str">
        <f t="shared" ref="A244:F244" si="10">A192</f>
        <v>Razred</v>
      </c>
      <c r="B244" s="45" t="str">
        <f t="shared" si="10"/>
        <v>Naziv</v>
      </c>
      <c r="C244" s="45" t="str">
        <f t="shared" si="10"/>
        <v>Financijski plan za 2022.</v>
      </c>
      <c r="D244" s="45" t="str">
        <f t="shared" si="10"/>
        <v>Izvršeno 30.09.2022.</v>
      </c>
      <c r="E244" s="45" t="str">
        <f t="shared" si="10"/>
        <v>Izmjena financijskog plana</v>
      </c>
      <c r="F244" s="45" t="str">
        <f t="shared" si="10"/>
        <v>% u odnosu na planirano</v>
      </c>
    </row>
    <row r="245" spans="1:7">
      <c r="A245" s="31"/>
      <c r="B245" s="31"/>
      <c r="C245" s="52">
        <f>C193</f>
        <v>1</v>
      </c>
      <c r="D245" s="52">
        <f>D193</f>
        <v>2</v>
      </c>
      <c r="E245" s="52">
        <f>E193</f>
        <v>3</v>
      </c>
      <c r="F245" s="52" t="str">
        <f>F193</f>
        <v>4=(3/1)</v>
      </c>
    </row>
    <row r="246" spans="1:7">
      <c r="A246" s="31">
        <f>'PRVO unesite podatke'!B43</f>
        <v>451</v>
      </c>
      <c r="B246" s="31" t="str">
        <f>'PRVO unesite podatke'!C43</f>
        <v>Tekuće donacije</v>
      </c>
      <c r="C246" s="32">
        <f>'PRVO unesite podatke'!D43</f>
        <v>10000</v>
      </c>
      <c r="D246" s="32">
        <f>'PRVO unesite podatke'!E43</f>
        <v>3500</v>
      </c>
      <c r="E246" s="32">
        <f>'PRVO unesite podatke'!F43</f>
        <v>5000</v>
      </c>
      <c r="F246" s="32">
        <f>(E246/C246*100)-100</f>
        <v>-50</v>
      </c>
    </row>
    <row r="247" spans="1:7">
      <c r="C247" s="1"/>
      <c r="D247" s="1"/>
    </row>
    <row r="248" spans="1:7">
      <c r="A248" s="16"/>
      <c r="B248" s="16"/>
      <c r="C248" s="16"/>
      <c r="D248" s="16"/>
    </row>
    <row r="251" spans="1:7">
      <c r="E251" s="1"/>
      <c r="F251" s="1"/>
    </row>
    <row r="252" spans="1:7" ht="17.25">
      <c r="A252" s="15" t="s">
        <v>55</v>
      </c>
      <c r="B252" s="15"/>
    </row>
    <row r="254" spans="1:7" ht="38.25" customHeight="1">
      <c r="A254" s="75" t="s">
        <v>97</v>
      </c>
      <c r="B254" s="75"/>
      <c r="C254" s="75"/>
      <c r="D254" s="75"/>
      <c r="E254" s="75"/>
      <c r="F254" s="75"/>
      <c r="G254" s="75"/>
    </row>
    <row r="255" spans="1:7" ht="30.75" customHeight="1">
      <c r="A255" s="74" t="str">
        <f>CONCATENATE("Ostali rashodi poslovanja planiraju se  u iznosu od ",DOLLAR(E265,2)," , što je manje u odnosu na prvotni Financijski plan za ",ROUND(F265,2), " %")</f>
        <v>Ostali rashodi poslovanja planiraju se  u iznosu od 3.200,00 kn , što je manje u odnosu na prvotni Financijski plan za -0,68 %</v>
      </c>
      <c r="B255" s="74"/>
      <c r="C255" s="74"/>
      <c r="D255" s="74"/>
      <c r="E255" s="74"/>
      <c r="F255" s="74"/>
      <c r="G255" s="74"/>
    </row>
    <row r="256" spans="1:7" ht="72.75" customHeight="1">
      <c r="A256" s="75" t="s">
        <v>116</v>
      </c>
      <c r="B256" s="75"/>
      <c r="C256" s="75"/>
      <c r="D256" s="75"/>
      <c r="E256" s="75"/>
      <c r="F256" s="75"/>
      <c r="G256" s="75"/>
    </row>
    <row r="257" spans="1:7" ht="39" customHeight="1">
      <c r="A257" s="75" t="s">
        <v>98</v>
      </c>
      <c r="B257" s="75"/>
      <c r="C257" s="75"/>
      <c r="D257" s="75"/>
      <c r="E257" s="75"/>
      <c r="F257" s="75"/>
      <c r="G257" s="75"/>
    </row>
    <row r="258" spans="1:7" ht="15.75">
      <c r="A258" s="28"/>
      <c r="B258" s="28"/>
      <c r="C258" s="28"/>
      <c r="D258" s="28"/>
      <c r="E258" s="28"/>
      <c r="F258" s="28"/>
      <c r="G258" s="28"/>
    </row>
    <row r="259" spans="1:7" ht="15.75">
      <c r="A259" s="39" t="str">
        <f>CONCATENATE("Ovi izdaci u strukturi izdataka čine ",ROUND(G144,2)," % ukupnih rashoda.")</f>
        <v>Ovi izdaci u strukturi izdataka čine 0,6 % ukupnih rashoda.</v>
      </c>
      <c r="B259" s="39"/>
      <c r="C259" s="39"/>
      <c r="D259" s="28"/>
      <c r="E259" s="28"/>
      <c r="F259" s="28"/>
      <c r="G259" s="28"/>
    </row>
    <row r="260" spans="1:7" ht="15.75">
      <c r="A260" s="39"/>
      <c r="B260" s="39"/>
      <c r="C260" s="39"/>
      <c r="D260" s="28"/>
      <c r="E260" s="28"/>
      <c r="F260" s="28"/>
      <c r="G260" s="28"/>
    </row>
    <row r="261" spans="1:7" ht="15.75">
      <c r="A261" s="28" t="s">
        <v>47</v>
      </c>
      <c r="B261" s="28"/>
      <c r="C261" s="28"/>
      <c r="D261" s="28"/>
      <c r="E261" s="28"/>
      <c r="F261" s="28"/>
      <c r="G261" s="28"/>
    </row>
    <row r="263" spans="1:7" ht="39">
      <c r="A263" s="45" t="str">
        <f t="shared" ref="A263:G263" si="11">A192</f>
        <v>Razred</v>
      </c>
      <c r="B263" s="45" t="str">
        <f t="shared" si="11"/>
        <v>Naziv</v>
      </c>
      <c r="C263" s="45" t="str">
        <f t="shared" si="11"/>
        <v>Financijski plan za 2022.</v>
      </c>
      <c r="D263" s="45" t="str">
        <f t="shared" si="11"/>
        <v>Izvršeno 30.09.2022.</v>
      </c>
      <c r="E263" s="45" t="str">
        <f t="shared" si="11"/>
        <v>Izmjena financijskog plana</v>
      </c>
      <c r="F263" s="45" t="str">
        <f t="shared" si="11"/>
        <v>% u odnosu na planirano</v>
      </c>
      <c r="G263" s="45" t="str">
        <f t="shared" si="11"/>
        <v>Udio u nadgrupi (%)</v>
      </c>
    </row>
    <row r="264" spans="1:7">
      <c r="A264" s="31"/>
      <c r="B264" s="31"/>
      <c r="C264" s="52">
        <f>C193</f>
        <v>1</v>
      </c>
      <c r="D264" s="52">
        <f>D193</f>
        <v>2</v>
      </c>
      <c r="E264" s="71">
        <f>E193</f>
        <v>3</v>
      </c>
      <c r="F264" s="71" t="str">
        <f>F193</f>
        <v>4=(3/1)</v>
      </c>
      <c r="G264" s="52">
        <f>G193</f>
        <v>5</v>
      </c>
    </row>
    <row r="265" spans="1:7">
      <c r="A265" s="31">
        <f>'PRVO unesite podatke'!B44</f>
        <v>46</v>
      </c>
      <c r="B265" s="31" t="str">
        <f>'PRVO unesite podatke'!C44</f>
        <v>Ostali rashodi</v>
      </c>
      <c r="C265" s="32">
        <f>'PRVO unesite podatke'!D44</f>
        <v>10000</v>
      </c>
      <c r="D265" s="32">
        <f>'PRVO unesite podatke'!E44</f>
        <v>2810</v>
      </c>
      <c r="E265" s="32">
        <f>'PRVO unesite podatke'!F44</f>
        <v>3200</v>
      </c>
      <c r="F265" s="56">
        <f>(E265/C265)-1</f>
        <v>-0.67999999999999994</v>
      </c>
      <c r="G265" s="32">
        <f>G266+G267</f>
        <v>100</v>
      </c>
    </row>
    <row r="266" spans="1:7">
      <c r="A266" s="31">
        <f>'PRVO unesite podatke'!B45</f>
        <v>461</v>
      </c>
      <c r="B266" s="31" t="str">
        <f>'PRVO unesite podatke'!C45</f>
        <v>Kazne, penali i naknade štete</v>
      </c>
      <c r="C266" s="32">
        <f>'PRVO unesite podatke'!D45</f>
        <v>0</v>
      </c>
      <c r="D266" s="32">
        <f>'PRVO unesite podatke'!E45</f>
        <v>0</v>
      </c>
      <c r="E266" s="32">
        <f>'PRVO unesite podatke'!F45</f>
        <v>0</v>
      </c>
      <c r="F266" s="56">
        <v>0</v>
      </c>
      <c r="G266" s="32">
        <f>E266/$E$265*100</f>
        <v>0</v>
      </c>
    </row>
    <row r="267" spans="1:7">
      <c r="A267" s="31">
        <f>'PRVO unesite podatke'!B46</f>
        <v>462</v>
      </c>
      <c r="B267" s="31" t="str">
        <f>'PRVO unesite podatke'!C46</f>
        <v>Ostali nespomenuti rashodi</v>
      </c>
      <c r="C267" s="32">
        <f>'PRVO unesite podatke'!D46</f>
        <v>10000</v>
      </c>
      <c r="D267" s="32">
        <f>'PRVO unesite podatke'!E46</f>
        <v>2810</v>
      </c>
      <c r="E267" s="32">
        <f>'PRVO unesite podatke'!F46</f>
        <v>3200</v>
      </c>
      <c r="F267" s="56">
        <f>(E267/C267)-1</f>
        <v>-0.67999999999999994</v>
      </c>
      <c r="G267" s="32">
        <f>E267/$E$265*100</f>
        <v>100</v>
      </c>
    </row>
    <row r="268" spans="1:7">
      <c r="C268" s="1"/>
      <c r="D268" s="1"/>
    </row>
    <row r="269" spans="1:7">
      <c r="A269" s="73" t="s">
        <v>137</v>
      </c>
      <c r="B269" s="16"/>
      <c r="C269" s="16"/>
      <c r="D269" s="16"/>
    </row>
    <row r="272" spans="1:7" ht="17.25">
      <c r="A272" s="15" t="s">
        <v>56</v>
      </c>
      <c r="B272" s="15"/>
      <c r="C272" s="13"/>
      <c r="D272" s="13"/>
    </row>
    <row r="274" spans="1:7" ht="68.25" customHeight="1">
      <c r="A274" s="75" t="s">
        <v>99</v>
      </c>
      <c r="B274" s="75"/>
      <c r="C274" s="75"/>
      <c r="D274" s="75"/>
      <c r="E274" s="75"/>
      <c r="F274" s="75"/>
      <c r="G274" s="75"/>
    </row>
    <row r="275" spans="1:7" ht="16.5" customHeight="1">
      <c r="A275" s="28"/>
      <c r="B275" s="28"/>
      <c r="C275" s="28"/>
      <c r="D275" s="28"/>
      <c r="E275" s="28"/>
      <c r="F275" s="28"/>
      <c r="G275" s="28"/>
    </row>
    <row r="277" spans="1:7" ht="39">
      <c r="A277" s="45" t="str">
        <f t="shared" ref="A277:F277" si="12">A136</f>
        <v>Razred</v>
      </c>
      <c r="B277" s="45" t="str">
        <f t="shared" si="12"/>
        <v>Naziv</v>
      </c>
      <c r="C277" s="45" t="str">
        <f t="shared" si="12"/>
        <v>Financijski plan za 2022.</v>
      </c>
      <c r="D277" s="45" t="str">
        <f t="shared" si="12"/>
        <v>Izvršeno 30.09.2022.</v>
      </c>
      <c r="E277" s="45" t="str">
        <f t="shared" si="12"/>
        <v>Izmjena financijskog plana</v>
      </c>
      <c r="F277" s="45" t="str">
        <f t="shared" si="12"/>
        <v>% u odnosu na planirano</v>
      </c>
    </row>
    <row r="278" spans="1:7">
      <c r="A278" s="31"/>
      <c r="B278" s="31"/>
      <c r="C278" s="52">
        <f>C137</f>
        <v>1</v>
      </c>
      <c r="D278" s="52">
        <f>D137</f>
        <v>2</v>
      </c>
      <c r="E278" s="52">
        <f>E137</f>
        <v>3</v>
      </c>
      <c r="F278" s="52" t="str">
        <f>F137</f>
        <v>4=(3/1)</v>
      </c>
    </row>
    <row r="279" spans="1:7">
      <c r="A279" s="31">
        <f>'PRVO unesite podatke'!B47</f>
        <v>47</v>
      </c>
      <c r="B279" s="31" t="str">
        <f>'PRVO unesite podatke'!C47</f>
        <v>Rashodi vezani uz financiranje pov. neprofitnih</v>
      </c>
      <c r="C279" s="32">
        <f>'PRVO unesite podatke'!D47</f>
        <v>0</v>
      </c>
      <c r="D279" s="32">
        <f>'PRVO unesite podatke'!E47</f>
        <v>0</v>
      </c>
      <c r="E279" s="32">
        <f>'PRVO unesite podatke'!F47</f>
        <v>0</v>
      </c>
      <c r="F279" s="56">
        <v>0</v>
      </c>
    </row>
    <row r="280" spans="1:7">
      <c r="A280" s="31">
        <f>'PRVO unesite podatke'!B48</f>
        <v>471</v>
      </c>
      <c r="B280" s="31" t="str">
        <f>'PRVO unesite podatke'!C48</f>
        <v>Rashodi vezani uz financiranje pov. neprofitnih</v>
      </c>
      <c r="C280" s="32">
        <f>'PRVO unesite podatke'!D48</f>
        <v>0</v>
      </c>
      <c r="D280" s="32">
        <f>'PRVO unesite podatke'!E48</f>
        <v>0</v>
      </c>
      <c r="E280" s="32">
        <f>'PRVO unesite podatke'!F48</f>
        <v>0</v>
      </c>
      <c r="F280" s="56">
        <v>0</v>
      </c>
    </row>
    <row r="281" spans="1:7">
      <c r="C281" s="1"/>
      <c r="D281" s="1"/>
      <c r="E281" s="1"/>
      <c r="F281" s="1"/>
    </row>
    <row r="282" spans="1:7">
      <c r="A282" s="16"/>
      <c r="B282" s="16"/>
      <c r="C282" s="16"/>
      <c r="D282" s="16"/>
    </row>
    <row r="285" spans="1:7" ht="21">
      <c r="A285" s="14" t="s">
        <v>65</v>
      </c>
      <c r="B285" s="58"/>
    </row>
    <row r="287" spans="1:7" ht="15.75">
      <c r="A287" s="82" t="s">
        <v>147</v>
      </c>
      <c r="B287" s="82"/>
      <c r="C287" s="82"/>
      <c r="D287" s="82"/>
      <c r="E287" s="82"/>
      <c r="F287" s="82"/>
      <c r="G287" s="82"/>
    </row>
    <row r="288" spans="1:7" ht="60" customHeight="1">
      <c r="A288" s="80" t="s">
        <v>149</v>
      </c>
      <c r="B288" s="80"/>
      <c r="C288" s="80"/>
      <c r="D288" s="80"/>
      <c r="E288" s="80"/>
      <c r="F288" s="80"/>
      <c r="G288" s="80"/>
    </row>
    <row r="289" spans="1:7">
      <c r="A289" s="17"/>
    </row>
    <row r="290" spans="1:7">
      <c r="A290" s="17"/>
    </row>
    <row r="293" spans="1:7" ht="21">
      <c r="A293" s="14" t="s">
        <v>117</v>
      </c>
      <c r="B293" s="58"/>
      <c r="C293" s="58"/>
    </row>
    <row r="296" spans="1:7" ht="51.75" customHeight="1">
      <c r="A296" s="86" t="s">
        <v>83</v>
      </c>
      <c r="B296" s="86"/>
      <c r="C296" s="86"/>
      <c r="D296" s="86"/>
      <c r="E296" s="86"/>
      <c r="F296" s="86"/>
      <c r="G296" s="86"/>
    </row>
    <row r="297" spans="1:7" ht="15.75">
      <c r="A297" s="65"/>
      <c r="B297" s="65"/>
      <c r="C297" s="65"/>
      <c r="D297" s="65"/>
      <c r="E297" s="65"/>
      <c r="F297" s="65"/>
      <c r="G297" s="65"/>
    </row>
    <row r="298" spans="1:7" ht="40.5" customHeight="1">
      <c r="A298" s="86" t="s">
        <v>118</v>
      </c>
      <c r="B298" s="86"/>
      <c r="C298" s="86"/>
      <c r="D298" s="86"/>
      <c r="E298" s="86"/>
      <c r="F298" s="86"/>
      <c r="G298" s="86"/>
    </row>
    <row r="299" spans="1:7" ht="15.75">
      <c r="A299" s="85"/>
      <c r="B299" s="85"/>
      <c r="C299" s="85"/>
      <c r="D299" s="85"/>
      <c r="E299" s="85"/>
      <c r="F299" s="85"/>
      <c r="G299" s="85"/>
    </row>
    <row r="300" spans="1:7" ht="15.75">
      <c r="A300" s="68"/>
      <c r="B300" s="68"/>
      <c r="C300" s="68"/>
      <c r="D300" s="68"/>
      <c r="E300" s="68"/>
      <c r="F300" s="68"/>
      <c r="G300" s="65"/>
    </row>
    <row r="301" spans="1:7" ht="15.75">
      <c r="A301" s="81" t="s">
        <v>119</v>
      </c>
      <c r="B301" s="81"/>
      <c r="C301" s="81"/>
      <c r="D301" s="81"/>
      <c r="E301" s="81"/>
      <c r="F301" s="81"/>
      <c r="G301" s="81"/>
    </row>
    <row r="302" spans="1:7" ht="15.75">
      <c r="A302" s="81" t="s">
        <v>100</v>
      </c>
      <c r="B302" s="81"/>
      <c r="C302" s="81"/>
      <c r="D302" s="81"/>
      <c r="E302" s="81"/>
      <c r="F302" s="81"/>
      <c r="G302" s="81"/>
    </row>
    <row r="303" spans="1:7" ht="87" customHeight="1">
      <c r="A303" s="75" t="s">
        <v>138</v>
      </c>
      <c r="B303" s="75"/>
      <c r="C303" s="75"/>
      <c r="D303" s="75"/>
      <c r="E303" s="75"/>
      <c r="F303" s="75"/>
      <c r="G303" s="75"/>
    </row>
    <row r="304" spans="1:7" ht="27" customHeight="1">
      <c r="A304" s="41"/>
      <c r="B304" s="41"/>
      <c r="C304" s="41"/>
      <c r="D304" s="41"/>
      <c r="E304" s="41"/>
      <c r="F304" s="41"/>
      <c r="G304" s="41"/>
    </row>
    <row r="305" spans="1:7" ht="15.75">
      <c r="A305" s="40"/>
      <c r="B305" s="40"/>
      <c r="C305" s="40"/>
      <c r="D305" s="40"/>
      <c r="E305" s="40"/>
      <c r="F305" s="40"/>
      <c r="G305" s="40"/>
    </row>
    <row r="306" spans="1:7" ht="15.75">
      <c r="A306" s="28"/>
      <c r="B306" s="28"/>
      <c r="C306" s="28"/>
      <c r="D306" s="28"/>
      <c r="E306" s="28"/>
      <c r="F306" s="28"/>
      <c r="G306" s="28"/>
    </row>
    <row r="307" spans="1:7" ht="15.75">
      <c r="A307" s="28"/>
      <c r="B307" s="28"/>
      <c r="C307" s="28"/>
      <c r="D307" s="28"/>
      <c r="E307" s="28"/>
      <c r="F307" s="28"/>
      <c r="G307" s="28"/>
    </row>
    <row r="308" spans="1:7" ht="15.75">
      <c r="A308" s="28"/>
      <c r="B308" s="42"/>
      <c r="C308" s="28"/>
      <c r="D308" s="28"/>
      <c r="E308" s="28"/>
      <c r="F308" s="28"/>
      <c r="G308" s="28"/>
    </row>
    <row r="317" spans="1:7">
      <c r="C317" s="1"/>
      <c r="D317" s="1"/>
    </row>
    <row r="318" spans="1:7">
      <c r="C318" s="1"/>
      <c r="D318" s="1"/>
    </row>
  </sheetData>
  <mergeCells count="49">
    <mergeCell ref="A188:G188"/>
    <mergeCell ref="A93:G93"/>
    <mergeCell ref="A94:G94"/>
    <mergeCell ref="A190:G190"/>
    <mergeCell ref="A296:G296"/>
    <mergeCell ref="A303:G303"/>
    <mergeCell ref="A239:G239"/>
    <mergeCell ref="A298:G298"/>
    <mergeCell ref="A301:G301"/>
    <mergeCell ref="A242:G242"/>
    <mergeCell ref="A302:G302"/>
    <mergeCell ref="A61:F61"/>
    <mergeCell ref="A63:F63"/>
    <mergeCell ref="A82:F82"/>
    <mergeCell ref="A83:F83"/>
    <mergeCell ref="A84:F84"/>
    <mergeCell ref="A85:F85"/>
    <mergeCell ref="A86:F86"/>
    <mergeCell ref="A168:G168"/>
    <mergeCell ref="A255:G255"/>
    <mergeCell ref="A287:G287"/>
    <mergeCell ref="A299:G299"/>
    <mergeCell ref="A254:G254"/>
    <mergeCell ref="A95:G95"/>
    <mergeCell ref="A121:G121"/>
    <mergeCell ref="A122:G122"/>
    <mergeCell ref="A257:G257"/>
    <mergeCell ref="A274:G274"/>
    <mergeCell ref="A288:G288"/>
    <mergeCell ref="A56:F56"/>
    <mergeCell ref="A49:F49"/>
    <mergeCell ref="A225:G225"/>
    <mergeCell ref="A240:G240"/>
    <mergeCell ref="A256:G256"/>
    <mergeCell ref="A212:G212"/>
    <mergeCell ref="A213:G213"/>
    <mergeCell ref="A58:G58"/>
    <mergeCell ref="A123:G123"/>
    <mergeCell ref="A153:G153"/>
    <mergeCell ref="A164:G164"/>
    <mergeCell ref="A185:G185"/>
    <mergeCell ref="A187:G187"/>
    <mergeCell ref="A21:G21"/>
    <mergeCell ref="A52:G52"/>
    <mergeCell ref="A10:F10"/>
    <mergeCell ref="A11:F11"/>
    <mergeCell ref="A15:F15"/>
    <mergeCell ref="A16:F16"/>
    <mergeCell ref="A19:F19"/>
  </mergeCells>
  <pageMargins left="0.43307086614173229" right="0.23622047244094491" top="0.35433070866141736" bottom="0.35433070866141736" header="0" footer="0.31496062992125984"/>
  <pageSetup paperSize="9" scale="84" orientation="portrait" r:id="rId1"/>
  <headerFooter differentFirst="1">
    <oddFooter>&amp;C&amp;"-,Podebljano"&amp;9Izmjene i dopune Financijskog plana za 2022. godinu&amp;"-,Uobičajeno"&amp;11
&amp;R&amp;P/&amp;N</oddFooter>
  </headerFooter>
  <rowBreaks count="8" manualBreakCount="8">
    <brk id="47" max="16383" man="1"/>
    <brk id="70" min="1" max="6" man="1"/>
    <brk id="88" min="1" max="6" man="1"/>
    <brk id="124" min="1" max="6" man="1"/>
    <brk id="178" min="1" max="6" man="1"/>
    <brk id="207" min="1" max="6" man="1"/>
    <brk id="249" min="1" max="6" man="1"/>
    <brk id="291"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PRVO unesite podatke</vt:lpstr>
      <vt:lpstr>pregledati tekst i prilagoditi </vt:lpstr>
      <vt:lpstr>List1</vt:lpstr>
      <vt:lpstr>List2</vt:lpstr>
      <vt:lpstr>naziv</vt:lpstr>
      <vt:lpstr>'pregledati tekst i prilagoditi '!Podrucje_ispisa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Dudy-pc</dc:creator>
  <cp:lastModifiedBy>Admin</cp:lastModifiedBy>
  <cp:lastPrinted>2023-01-11T12:57:23Z</cp:lastPrinted>
  <dcterms:created xsi:type="dcterms:W3CDTF">2017-11-01T07:32:31Z</dcterms:created>
  <dcterms:modified xsi:type="dcterms:W3CDTF">2023-01-11T13:43:12Z</dcterms:modified>
</cp:coreProperties>
</file>