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o.opatija\Desktop\6. SKUPŠTINA 05.12.23\"/>
    </mc:Choice>
  </mc:AlternateContent>
  <xr:revisionPtr revIDLastSave="0" documentId="13_ncr:1_{E0DBC833-5F0C-4AF1-99D9-2BAE9F6BD125}" xr6:coauthVersionLast="47" xr6:coauthVersionMax="47" xr10:uidLastSave="{00000000-0000-0000-0000-000000000000}"/>
  <bookViews>
    <workbookView xWindow="7305" yWindow="300" windowWidth="21495" windowHeight="14040" activeTab="1" xr2:uid="{00000000-000D-0000-FFFF-FFFF00000000}"/>
  </bookViews>
  <sheets>
    <sheet name="PRVO unesite podatke" sheetId="2" r:id="rId1"/>
    <sheet name="pregledati tekst i prilagoditi " sheetId="1" r:id="rId2"/>
    <sheet name="List1" sheetId="3" r:id="rId3"/>
    <sheet name="List2" sheetId="4" r:id="rId4"/>
  </sheets>
  <definedNames>
    <definedName name="naziv">'PRVO unesite podatke'!$C$6</definedName>
    <definedName name="_xlnm.Print_Area" localSheetId="1">'pregledati tekst i prilagoditi '!$A$1:$G$318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0" i="1" l="1"/>
  <c r="A279" i="1"/>
  <c r="A247" i="1"/>
  <c r="E47" i="2"/>
  <c r="D47" i="2"/>
  <c r="E44" i="2"/>
  <c r="D44" i="2"/>
  <c r="E42" i="2"/>
  <c r="D42" i="2"/>
  <c r="E33" i="2"/>
  <c r="E28" i="2" s="1"/>
  <c r="D33" i="2"/>
  <c r="D28" i="2" s="1"/>
  <c r="E29" i="2"/>
  <c r="D29" i="2"/>
  <c r="E20" i="2"/>
  <c r="D20" i="2"/>
  <c r="E18" i="2"/>
  <c r="E49" i="2" s="1"/>
  <c r="D18" i="2"/>
  <c r="D49" i="2" l="1"/>
  <c r="A86" i="1" l="1"/>
  <c r="A21" i="1"/>
  <c r="C150" i="1"/>
  <c r="C43" i="1" l="1"/>
  <c r="C38" i="1"/>
  <c r="C37" i="1"/>
  <c r="C33" i="1"/>
  <c r="C32" i="1"/>
  <c r="C31" i="1"/>
  <c r="C30" i="1"/>
  <c r="C29" i="1"/>
  <c r="C27" i="1"/>
  <c r="A11" i="1"/>
  <c r="A78" i="1"/>
  <c r="A128" i="1"/>
  <c r="A162" i="1" s="1"/>
  <c r="A130" i="1"/>
  <c r="A131" i="1"/>
  <c r="A132" i="1"/>
  <c r="A133" i="1"/>
  <c r="A134" i="1"/>
  <c r="A135" i="1"/>
  <c r="A136" i="1"/>
  <c r="A137" i="1"/>
  <c r="A164" i="1"/>
  <c r="A165" i="1"/>
  <c r="A166" i="1"/>
  <c r="A167" i="1"/>
  <c r="A186" i="1"/>
  <c r="A187" i="1"/>
  <c r="A188" i="1"/>
  <c r="A189" i="1"/>
  <c r="A190" i="1"/>
  <c r="A191" i="1"/>
  <c r="A192" i="1"/>
  <c r="A209" i="1"/>
  <c r="A222" i="1"/>
  <c r="A238" i="1"/>
  <c r="A257" i="1"/>
  <c r="A258" i="1"/>
  <c r="A259" i="1"/>
  <c r="A271" i="1"/>
  <c r="A272" i="1"/>
  <c r="B3" i="1"/>
  <c r="B303" i="1"/>
  <c r="C61" i="1"/>
  <c r="C58" i="1"/>
  <c r="A269" i="1" l="1"/>
  <c r="A184" i="1"/>
  <c r="A207" i="1" s="1"/>
  <c r="A220" i="1" s="1"/>
  <c r="B271" i="1"/>
  <c r="B272" i="1"/>
  <c r="C272" i="1"/>
  <c r="D272" i="1"/>
  <c r="E272" i="1"/>
  <c r="B257" i="1"/>
  <c r="B258" i="1"/>
  <c r="C258" i="1"/>
  <c r="D258" i="1"/>
  <c r="E258" i="1"/>
  <c r="B259" i="1"/>
  <c r="C259" i="1"/>
  <c r="D259" i="1"/>
  <c r="E259" i="1"/>
  <c r="B238" i="1"/>
  <c r="C238" i="1"/>
  <c r="D238" i="1"/>
  <c r="E238" i="1"/>
  <c r="B222" i="1"/>
  <c r="C222" i="1"/>
  <c r="D222" i="1"/>
  <c r="E222" i="1"/>
  <c r="C153" i="1"/>
  <c r="C152" i="1"/>
  <c r="C151" i="1"/>
  <c r="A255" i="1" l="1"/>
  <c r="A236" i="1"/>
  <c r="F259" i="1"/>
  <c r="F238" i="1"/>
  <c r="F222" i="1"/>
  <c r="C154" i="1"/>
  <c r="A145" i="1" s="1"/>
  <c r="E209" i="1"/>
  <c r="D209" i="1"/>
  <c r="C209" i="1"/>
  <c r="B209" i="1"/>
  <c r="E192" i="1"/>
  <c r="D192" i="1"/>
  <c r="C192" i="1"/>
  <c r="B192" i="1"/>
  <c r="E191" i="1"/>
  <c r="D191" i="1"/>
  <c r="C191" i="1"/>
  <c r="B191" i="1"/>
  <c r="E190" i="1"/>
  <c r="D190" i="1"/>
  <c r="C190" i="1"/>
  <c r="B190" i="1"/>
  <c r="E189" i="1"/>
  <c r="D189" i="1"/>
  <c r="C189" i="1"/>
  <c r="B189" i="1"/>
  <c r="E188" i="1"/>
  <c r="D188" i="1"/>
  <c r="C188" i="1"/>
  <c r="B188" i="1"/>
  <c r="E187" i="1"/>
  <c r="D187" i="1"/>
  <c r="C187" i="1"/>
  <c r="B187" i="1"/>
  <c r="B186" i="1"/>
  <c r="E167" i="1"/>
  <c r="D167" i="1"/>
  <c r="C167" i="1"/>
  <c r="B167" i="1"/>
  <c r="E166" i="1"/>
  <c r="D166" i="1"/>
  <c r="C166" i="1"/>
  <c r="B166" i="1"/>
  <c r="E165" i="1"/>
  <c r="D165" i="1"/>
  <c r="C165" i="1"/>
  <c r="B165" i="1"/>
  <c r="B164" i="1"/>
  <c r="B137" i="1"/>
  <c r="B136" i="1"/>
  <c r="B135" i="1"/>
  <c r="E134" i="1"/>
  <c r="D134" i="1"/>
  <c r="C134" i="1"/>
  <c r="B134" i="1"/>
  <c r="E133" i="1"/>
  <c r="D133" i="1"/>
  <c r="C133" i="1"/>
  <c r="B133" i="1"/>
  <c r="B132" i="1"/>
  <c r="B131" i="1"/>
  <c r="B130" i="1"/>
  <c r="G129" i="1"/>
  <c r="F129" i="1"/>
  <c r="E129" i="1"/>
  <c r="D129" i="1"/>
  <c r="C129" i="1"/>
  <c r="G128" i="1"/>
  <c r="F128" i="1"/>
  <c r="E128" i="1"/>
  <c r="D128" i="1"/>
  <c r="C128" i="1"/>
  <c r="B128" i="1"/>
  <c r="E109" i="1"/>
  <c r="D109" i="1"/>
  <c r="C109" i="1"/>
  <c r="E108" i="1"/>
  <c r="D108" i="1"/>
  <c r="C108" i="1"/>
  <c r="E107" i="1"/>
  <c r="D107" i="1"/>
  <c r="C107" i="1"/>
  <c r="E106" i="1"/>
  <c r="D106" i="1"/>
  <c r="C106" i="1"/>
  <c r="E105" i="1"/>
  <c r="D105" i="1"/>
  <c r="C105" i="1"/>
  <c r="E104" i="1"/>
  <c r="D104" i="1"/>
  <c r="C104" i="1"/>
  <c r="E103" i="1"/>
  <c r="D103" i="1"/>
  <c r="C103" i="1"/>
  <c r="E101" i="1"/>
  <c r="D101" i="1"/>
  <c r="C101" i="1"/>
  <c r="F47" i="2"/>
  <c r="C41" i="1" s="1"/>
  <c r="F44" i="2"/>
  <c r="C40" i="1" s="1"/>
  <c r="D257" i="1"/>
  <c r="F42" i="2"/>
  <c r="D135" i="1"/>
  <c r="C135" i="1"/>
  <c r="F33" i="2"/>
  <c r="C36" i="1" s="1"/>
  <c r="D132" i="1"/>
  <c r="C186" i="1"/>
  <c r="E194" i="1" s="1"/>
  <c r="F29" i="2"/>
  <c r="C35" i="1" s="1"/>
  <c r="D131" i="1"/>
  <c r="C164" i="1"/>
  <c r="F20" i="2"/>
  <c r="C28" i="1" s="1"/>
  <c r="D102" i="1"/>
  <c r="E135" i="1" l="1"/>
  <c r="F135" i="1" s="1"/>
  <c r="C39" i="1"/>
  <c r="D100" i="1"/>
  <c r="C137" i="1"/>
  <c r="C271" i="1"/>
  <c r="D137" i="1"/>
  <c r="D271" i="1"/>
  <c r="E271" i="1"/>
  <c r="C136" i="1"/>
  <c r="C257" i="1"/>
  <c r="E257" i="1"/>
  <c r="D136" i="1"/>
  <c r="C100" i="1"/>
  <c r="E93" i="1" s="1"/>
  <c r="G20" i="2"/>
  <c r="F133" i="1"/>
  <c r="F166" i="1"/>
  <c r="F187" i="1"/>
  <c r="F191" i="1"/>
  <c r="F165" i="1"/>
  <c r="F190" i="1"/>
  <c r="F188" i="1"/>
  <c r="F192" i="1"/>
  <c r="F189" i="1"/>
  <c r="F167" i="1"/>
  <c r="F134" i="1"/>
  <c r="F108" i="1"/>
  <c r="F103" i="1"/>
  <c r="F107" i="1"/>
  <c r="B184" i="1"/>
  <c r="B255" i="1" s="1"/>
  <c r="B269" i="1"/>
  <c r="C162" i="1"/>
  <c r="C269" i="1"/>
  <c r="G162" i="1"/>
  <c r="F163" i="1"/>
  <c r="F270" i="1"/>
  <c r="F184" i="1"/>
  <c r="F255" i="1" s="1"/>
  <c r="F269" i="1"/>
  <c r="E163" i="1"/>
  <c r="E270" i="1"/>
  <c r="D162" i="1"/>
  <c r="D269" i="1"/>
  <c r="C185" i="1"/>
  <c r="C256" i="1" s="1"/>
  <c r="C270" i="1"/>
  <c r="G185" i="1"/>
  <c r="G256" i="1" s="1"/>
  <c r="E162" i="1"/>
  <c r="E269" i="1"/>
  <c r="D163" i="1"/>
  <c r="D270" i="1"/>
  <c r="C184" i="1"/>
  <c r="C255" i="1" s="1"/>
  <c r="B162" i="1"/>
  <c r="C163" i="1"/>
  <c r="G184" i="1"/>
  <c r="G255" i="1" s="1"/>
  <c r="F162" i="1"/>
  <c r="G163" i="1"/>
  <c r="D185" i="1"/>
  <c r="D256" i="1" s="1"/>
  <c r="D184" i="1"/>
  <c r="D255" i="1" s="1"/>
  <c r="E185" i="1"/>
  <c r="E256" i="1" s="1"/>
  <c r="E184" i="1"/>
  <c r="E255" i="1" s="1"/>
  <c r="F185" i="1"/>
  <c r="F256" i="1" s="1"/>
  <c r="F209" i="1"/>
  <c r="F28" i="2"/>
  <c r="E132" i="1"/>
  <c r="D164" i="1"/>
  <c r="E102" i="1"/>
  <c r="F18" i="2"/>
  <c r="C26" i="1" s="1"/>
  <c r="C130" i="1"/>
  <c r="E121" i="1" s="1"/>
  <c r="E136" i="1"/>
  <c r="E164" i="1"/>
  <c r="E186" i="1"/>
  <c r="E195" i="1" s="1"/>
  <c r="D130" i="1"/>
  <c r="C102" i="1"/>
  <c r="E131" i="1"/>
  <c r="C132" i="1"/>
  <c r="E137" i="1"/>
  <c r="C131" i="1"/>
  <c r="D186" i="1"/>
  <c r="E130" i="1" l="1"/>
  <c r="E122" i="1" s="1"/>
  <c r="C34" i="1"/>
  <c r="C42" i="1" s="1"/>
  <c r="C44" i="1" s="1"/>
  <c r="F136" i="1"/>
  <c r="F257" i="1"/>
  <c r="G258" i="1"/>
  <c r="G259" i="1"/>
  <c r="F49" i="2"/>
  <c r="B236" i="1"/>
  <c r="B207" i="1"/>
  <c r="B220" i="1" s="1"/>
  <c r="G191" i="1"/>
  <c r="F186" i="1"/>
  <c r="D197" i="1" s="1"/>
  <c r="F164" i="1"/>
  <c r="F131" i="1"/>
  <c r="F132" i="1"/>
  <c r="C237" i="1"/>
  <c r="G103" i="1"/>
  <c r="F102" i="1"/>
  <c r="A113" i="1" s="1"/>
  <c r="F207" i="1"/>
  <c r="F220" i="1" s="1"/>
  <c r="C208" i="1"/>
  <c r="C221" i="1" s="1"/>
  <c r="F236" i="1"/>
  <c r="F208" i="1"/>
  <c r="F221" i="1" s="1"/>
  <c r="F237" i="1"/>
  <c r="D207" i="1"/>
  <c r="D220" i="1" s="1"/>
  <c r="D236" i="1"/>
  <c r="C207" i="1"/>
  <c r="C220" i="1" s="1"/>
  <c r="C236" i="1"/>
  <c r="E207" i="1"/>
  <c r="E220" i="1" s="1"/>
  <c r="E236" i="1"/>
  <c r="D208" i="1"/>
  <c r="D221" i="1" s="1"/>
  <c r="D237" i="1"/>
  <c r="E208" i="1"/>
  <c r="E221" i="1" s="1"/>
  <c r="E237" i="1"/>
  <c r="G166" i="1"/>
  <c r="G187" i="1"/>
  <c r="G104" i="1"/>
  <c r="G192" i="1"/>
  <c r="G188" i="1"/>
  <c r="G190" i="1"/>
  <c r="E100" i="1"/>
  <c r="G189" i="1"/>
  <c r="G167" i="1"/>
  <c r="G165" i="1"/>
  <c r="G133" i="1" l="1"/>
  <c r="A211" i="1" s="1"/>
  <c r="G135" i="1"/>
  <c r="G136" i="1"/>
  <c r="A251" i="1" s="1"/>
  <c r="G137" i="1"/>
  <c r="G132" i="1"/>
  <c r="F130" i="1"/>
  <c r="D124" i="1" s="1"/>
  <c r="G131" i="1"/>
  <c r="A156" i="1" s="1"/>
  <c r="G134" i="1"/>
  <c r="A225" i="1" s="1"/>
  <c r="G257" i="1"/>
  <c r="F100" i="1"/>
  <c r="D96" i="1" s="1"/>
  <c r="E94" i="1"/>
  <c r="G186" i="1"/>
  <c r="G164" i="1"/>
  <c r="G106" i="1"/>
  <c r="G108" i="1"/>
  <c r="G102" i="1"/>
  <c r="G107" i="1"/>
  <c r="G101" i="1"/>
  <c r="G105" i="1"/>
  <c r="G130" i="1" l="1"/>
  <c r="G100" i="1"/>
</calcChain>
</file>

<file path=xl/sharedStrings.xml><?xml version="1.0" encoding="utf-8"?>
<sst xmlns="http://schemas.openxmlformats.org/spreadsheetml/2006/main" count="189" uniqueCount="148">
  <si>
    <t xml:space="preserve"> </t>
  </si>
  <si>
    <t>HRVATSKA OBRTNIČKA KOMORA</t>
  </si>
  <si>
    <t>SKUPŠTINA</t>
  </si>
  <si>
    <t>Članak 1.</t>
  </si>
  <si>
    <t>Prihodi</t>
  </si>
  <si>
    <t>Prihodi od prodaje roba i pružanja usluga</t>
  </si>
  <si>
    <t>Prihodi od članarina i članskih doprinosa</t>
  </si>
  <si>
    <t>Prihodi po posebnim propisima</t>
  </si>
  <si>
    <t>Prihodi od imovine</t>
  </si>
  <si>
    <t>Prihodi od donacija</t>
  </si>
  <si>
    <t>Ostali  prihodi</t>
  </si>
  <si>
    <t>Prihodi od povezanih neprofitnih organizacija</t>
  </si>
  <si>
    <t>Rashodi</t>
  </si>
  <si>
    <t>Rashodi za zaposlene</t>
  </si>
  <si>
    <t>Materijalni rashodi</t>
  </si>
  <si>
    <t>Rashodi amortizacije</t>
  </si>
  <si>
    <t>Financijski rashodi</t>
  </si>
  <si>
    <t>Donacije</t>
  </si>
  <si>
    <t>Ostali rashodi</t>
  </si>
  <si>
    <t>Komorski doprinos u paušalnom iznosu</t>
  </si>
  <si>
    <t>Komorski doprinos od dohotka ili dobiti</t>
  </si>
  <si>
    <t>Doprinosi na plaće</t>
  </si>
  <si>
    <t>Naknade troškova zaposlenima</t>
  </si>
  <si>
    <t>Naknade troškova članovima u predstavničkim i</t>
  </si>
  <si>
    <t>Naknade ostalim osobama izvan radnog odnosa</t>
  </si>
  <si>
    <t>Rashodi za usluge</t>
  </si>
  <si>
    <t>Rashodi za materijal i energiju</t>
  </si>
  <si>
    <t>Ostali nespomenuti rashodi</t>
  </si>
  <si>
    <t>Tekuće donacije</t>
  </si>
  <si>
    <t>Kazne, penali i naknade štete</t>
  </si>
  <si>
    <t>OBRAZLOŽENJE</t>
  </si>
  <si>
    <t>Plan prihoda tekuće godine temelji se i sastavljen je na podlozi slijedećih pretpostavki:</t>
  </si>
  <si>
    <t xml:space="preserve">Kako su planirani pojedini izdaci vidljivo je iz slijedećeg pregleda: </t>
  </si>
  <si>
    <t>Nastavno se daje detaljniji pregled pojedinih rashoda.</t>
  </si>
  <si>
    <t>Red. broj</t>
  </si>
  <si>
    <t>Stručna sprema</t>
  </si>
  <si>
    <t>1.</t>
  </si>
  <si>
    <t>Mr.</t>
  </si>
  <si>
    <t>2.</t>
  </si>
  <si>
    <t>VSS</t>
  </si>
  <si>
    <t>3.</t>
  </si>
  <si>
    <t>VŠS</t>
  </si>
  <si>
    <t>4.</t>
  </si>
  <si>
    <t>SSS</t>
  </si>
  <si>
    <t>Ukupno</t>
  </si>
  <si>
    <t>Skupina računa 42 – Materijalni rashodi obuhvaćaju  troškove:</t>
  </si>
  <si>
    <t>Pojedinačni iznos planiranih  ostalih izdataka poslovanja vidljivo je iz slijedećeg pregleda:</t>
  </si>
  <si>
    <t>1.           UVOD</t>
  </si>
  <si>
    <t>2.           PRIHODI</t>
  </si>
  <si>
    <t>3.           RASHODI</t>
  </si>
  <si>
    <t xml:space="preserve">3.2          </t>
  </si>
  <si>
    <t>3.3         Rashodi amortizacije</t>
  </si>
  <si>
    <t>3.4         Financijski rashodi</t>
  </si>
  <si>
    <t>3.5.        Donacije</t>
  </si>
  <si>
    <t>3.6.     Ostali rashodi</t>
  </si>
  <si>
    <t>3.7.    Rashodi vezani uz financiranje povezanih neprofitnih organizacija</t>
  </si>
  <si>
    <t>Unesite tražene podatke:</t>
  </si>
  <si>
    <t>Grad:</t>
  </si>
  <si>
    <t xml:space="preserve">Ime i prezime predsjednika: </t>
  </si>
  <si>
    <t>Razred</t>
  </si>
  <si>
    <t>Naziv</t>
  </si>
  <si>
    <t>Udio u nadgrupi (%)</t>
  </si>
  <si>
    <r>
      <t xml:space="preserve">Unesite podatke </t>
    </r>
    <r>
      <rPr>
        <b/>
        <sz val="13"/>
        <color rgb="FFFF0000"/>
        <rFont val="Calibri"/>
        <family val="2"/>
        <charset val="238"/>
        <scheme val="minor"/>
      </rPr>
      <t>(popunjavajte samo prazna polja!!!)</t>
    </r>
  </si>
  <si>
    <t>4.           PLANIRANI REZULTAT POSLOVANJA</t>
  </si>
  <si>
    <t>Urbroj:</t>
  </si>
  <si>
    <t xml:space="preserve">Datum: </t>
  </si>
  <si>
    <t xml:space="preserve">Članak 2. </t>
  </si>
  <si>
    <t>Članak 4.</t>
  </si>
  <si>
    <t xml:space="preserve">                                                                                        </t>
  </si>
  <si>
    <t>Predsjednik:</t>
  </si>
  <si>
    <t>nacrta prijedloga</t>
  </si>
  <si>
    <t>4=(3/1)</t>
  </si>
  <si>
    <t>% u odnosu na planirano</t>
  </si>
  <si>
    <t>Rashodi vezani uz financiranje pov. neprofitnih</t>
  </si>
  <si>
    <t>Detaljnija struktura izdataka za zaposlene vidljiva je iz slijedećeg pregleda:</t>
  </si>
  <si>
    <t>Plaće (bruto I)</t>
  </si>
  <si>
    <t>Ostali rashodi za zaposlene (dodaci na plaću)</t>
  </si>
  <si>
    <t>Korištenje usluga i dobara za redovno funkcioniranje i obavljanje djelatnosti</t>
  </si>
  <si>
    <t>Razred 43 – Rashodi amortizacije obuhvaćaju rashod temeljem amortizacije dugotrajne imovine koja se amortizira u vijeku uporabe prema propisanim stopama amortizacije, uz uvjet da je ista nabavljena nakon 01.01.2008. godine. Dugotrajna imovina nabavljena prije navedenog datuma, ispravlja se na teret vlastitih izvora, u okviru klase 5.</t>
  </si>
  <si>
    <t>Stavka rashoda donacije odnosi se na tekuće i kapitalne donacije razvrstane prema primateljima, i to za nepovezane organizacije.</t>
  </si>
  <si>
    <t>Sukladno Zakonu o financijskom poslovanju i računovodstvu neprofitnih organizacija, te sukladno Pravilniku o izvještavanju u neprofitnom računovodstvu i registru neprofitnih organizacija, obveza je Udruženja u sklopu Financijskog plana izraditi plan prihoda i rashoda, plan zaduživanja i otplata.</t>
  </si>
  <si>
    <t>Porez na dobit</t>
  </si>
  <si>
    <t>Datum</t>
  </si>
  <si>
    <r>
      <rPr>
        <b/>
        <sz val="11"/>
        <color rgb="FFFF0000"/>
        <rFont val="Calibri"/>
        <family val="2"/>
        <charset val="238"/>
        <scheme val="minor"/>
      </rPr>
      <t>Nastavak</t>
    </r>
    <r>
      <rPr>
        <b/>
        <sz val="11"/>
        <color theme="1"/>
        <rFont val="Calibri"/>
        <family val="2"/>
        <charset val="238"/>
        <scheme val="minor"/>
      </rPr>
      <t xml:space="preserve"> naziva Udruženja:</t>
    </r>
  </si>
  <si>
    <t>paziti kod unosa radi teksta u nastavku! Potrebno je upisati sve što Vam u nazivu stoji iza Udruženje</t>
  </si>
  <si>
    <t>Iznos</t>
  </si>
  <si>
    <t>Naknade troškova zaposlenicima, uključujući rashode za službena putovanja, rashode za prijevoz, te rashode za stručno usavršavanje zaposlenih. Naknade troškova članovima radnih tijela Udruženja mogu sadržavati naknadu, te rashode za službena putovanja ili stručno usavršavanje.</t>
  </si>
  <si>
    <t>Planirani rashodi za naknade troškova, usluge i rashode za materijal, energiju i ostale rashode vidljiv je iz slijedećeg pregleda:</t>
  </si>
  <si>
    <t>Rashodi vezani uz financiranje pov.nep.org.</t>
  </si>
  <si>
    <t>3.1         Rashodi za zaposlene</t>
  </si>
  <si>
    <t xml:space="preserve">Rashodi za materijal i energiju podrazumijevaju rashode za uredski materijal, rashode za električnu energiju (ili plin); rashode otpisanog sitnog inventara, a ostali nespomenuti rashodi odnose se na rashode za premije osiguranja za imovinu ili zaposlenike; rashode za reprezentaciju, članarinu u domaćim ili inozemnim organizacijama, kotizacije i sl. </t>
  </si>
  <si>
    <t>Višak/manjak prihoda nad rashodima prije poreza</t>
  </si>
  <si>
    <t>Rashodi za usluge podrazumijevaju troškove poštarine, usluge interneta i telefonskih troškova; taxi usluge i ostale usluge prijevoza; troškove zakupa poslovnih prostora te konferencijskih dvorana kada se aktivnosti provode izvan sjedišta; zakup mogućih izlagačkih prostora za održavanje sajmova u zemlji i/ili inozemstvu; intelektualne usluge kao što su usluge prijevoda, isplate po autorskim ugovorima, isplate prema ugovorima o djelu; odvjetničke i javnobilježničke usluge; komunalne usluge i ostale slične usluge. Tekuće i investicijsko održavanje podrazumijeva kontinuirane aktivnosti kojima se imovina održava ili vraća u funkcionalno stanje, kao što su: servisiranje uređaja i opreme, uređenje unutarnjih i vanjskih zidova, popravci i zamjena dotrajalih dijelova, periodični popravci opreme.</t>
  </si>
  <si>
    <t>Donacije se odnose na novčane doznake sredstava domaćim udrugama; međunarodnim organizacijama; jedinicama lokalne i područne (regionalne) samouprave; građanima, kućanstvima te poduzetnicima po posebnim zakonskim propisima i ostalim krajnjim korisnicima.</t>
  </si>
  <si>
    <r>
      <t xml:space="preserve">Stavka </t>
    </r>
    <r>
      <rPr>
        <b/>
        <sz val="12"/>
        <color theme="1"/>
        <rFont val="Calibri"/>
        <family val="2"/>
        <charset val="238"/>
        <scheme val="minor"/>
      </rPr>
      <t>ostali rashodi</t>
    </r>
    <r>
      <rPr>
        <sz val="12"/>
        <color theme="1"/>
        <rFont val="Calibri"/>
        <family val="2"/>
        <charset val="238"/>
        <scheme val="minor"/>
      </rPr>
      <t xml:space="preserve"> sadrži rashode za kazne, penale i naknade štete, neotpisanu vrijednost i druge rashode otuđene i rashodovane dugotrajne imovine, otpisana potraživanja te ostale nespomenute rashode.</t>
    </r>
  </si>
  <si>
    <t>Budući da Zakon o financijskom poslovanju i računovodstvu neprofitnih organizacija propisuje obvezu realnog iskazivanja potraživanja, bit će potrebno postupiti kako je navedeno.</t>
  </si>
  <si>
    <t xml:space="preserve">Zakonom o financijskom poslovanju i računovodstvu neprofitnih organizacija propisana je obveza evidencije na skupini računa 47 – Rashodi vezani uz financiranje povezanih neprofitnih organizacija; obuhvaća tekuće i/ili kapitalne prijenose sredstava drugim neprofitnim organizacijama s kojima je neprofitna organizacija povezana osnivačkim, odnosno drugim općim aktima. </t>
  </si>
  <si>
    <t>Udruženje ne posjeduje vrijednosne papire, dionice niti udjele u glavnici niti planira izdatke za iste.</t>
  </si>
  <si>
    <t>FINANCIJSKI PLAN</t>
  </si>
  <si>
    <t>Predsjednik, kao naredbodavac za izvršenje FInancijskog plana, raspoređuje sredstva po pojedinim pozicijama prema prioritetima za namjene, sukladno odlukama radnih tijela Udruženja, ovisno o realnom pritjecanju sredstava. Također, sukladno odredbama čl. 18. Pravilnika o sustavu financijskog upravljanja i kontrola te izradi i izvršavanju financijskih planova neprofitnih organizacija, Predsjednik može prema potrebi naknadno vršiti preraspodjelu sredstava na stavkama rashoda usvojenog Financijskog plana.</t>
  </si>
  <si>
    <t>FINANCIJSKOG PLANA</t>
  </si>
  <si>
    <t>Izrada i donošenje Financijskog plana temelji se na Zakonu o obrtu, Zakonu o financijskom poslovanju i računovodstvu neprofitnih organizacija, Statutu Udruženja, Pravilniku o materijalno-financijskom poslovanju Udruženja, te na Programu rada Udruženja.</t>
  </si>
  <si>
    <t>Broj zaposlenika na dan 30.09.2023.</t>
  </si>
  <si>
    <t>Financijski plan za 2023. (po izmjenama!!)</t>
  </si>
  <si>
    <t>Izvršeno 30.09.2023.</t>
  </si>
  <si>
    <t>očekivano iz podatka pod Planirani rezultat poslovanja po izmjenama i dopunama Financijskog plana za 2023.!</t>
  </si>
  <si>
    <t xml:space="preserve">Financijskim planom za 2023. godinu bili su predviđeni ukupni prihodi u iznosu od </t>
  </si>
  <si>
    <t>Financijski plan za 2023.</t>
  </si>
  <si>
    <t>Financijskim planom za 2023. godinu bili su predviđeni ukupni rashodi u iznosu od</t>
  </si>
  <si>
    <t>Kvalifikacijska struktura zaposlenih u 2023.godini vidljiva je iz sljedećeg pregleda:</t>
  </si>
  <si>
    <t>Prijedlog fin. plana za 2024.</t>
  </si>
  <si>
    <t>ZA 2024. GODINU</t>
  </si>
  <si>
    <t>Prihodi i rashodi za 2024. godinu utvrđuju se po razredima konta i u iznosima kako slijedi:</t>
  </si>
  <si>
    <t>Financijski plan stupa na snagu danom donošenja, a primjenjuje se od 01. siječnja 2024. godine.</t>
  </si>
  <si>
    <t xml:space="preserve"> ZA 2024. GODINU</t>
  </si>
  <si>
    <t>Financijsko poslovanje Udruženja u 2024. godine vršit će se u skladu sa Zakonom o financijskom poslovanju i računovodstvu neprofitnih organizacija uz primjenu ostalih zakonskih propisa za neprofitne organizacije kao što su Zakon o porezu na dohodak, Zakon o porezu na dobit, Zakon o porezu na dodanu vrijednost. Također, poslovanje se obavlja sukladno općim aktima Hrvatske obrtničke komore.</t>
  </si>
  <si>
    <t xml:space="preserve">Financijskim planom za 2024. godinu, predviđaju se ukupni prihodi u iznosu od </t>
  </si>
  <si>
    <t>Financijski plan za 2024.</t>
  </si>
  <si>
    <t>Financijskim planom za 2024. godinu predviđeni su ukupni rashodi u iznosu od</t>
  </si>
  <si>
    <t>Temeljem nabavke dugotrajne imovine koja se planira tijekom 2024. godine, te sukladno trenutnom stanju dugotrajne imovine koja se amortizira, predlažu se slijedeći rashodi u ovoj stavci.</t>
  </si>
  <si>
    <t>Ukupan iznos planiranih donacija koje će biti isplaćene zaključno do 31.12.2024. temeljem odluka radnih tijela, vidljiv je iz slijedećeg pregleda:</t>
  </si>
  <si>
    <t>Naime, sukladno odredbama Zakona o financijskom poslovanju i računovodstvu neprofitnih organizacija, bit će nužno otpisati sa danom 31.12.2024., sukladno potvrdama odvjetničkih ureda i sličnih nadležnih institucija, potraživanja koja je nemoguće naplatiti najčešće zbog nemogućnosti naplate ugovorenih zakupnina iako je Udruženje poduzelo sve zakonom predviđene mjere u svrhu naplate istih.</t>
  </si>
  <si>
    <t xml:space="preserve">Planira se u iznosu kako je niže navedeno, uz obvezu isplate do 31.12.2024. </t>
  </si>
  <si>
    <t>5.           PLAN ZADUŽIVANJA I OTPLATA ZA 2024. godinu</t>
  </si>
  <si>
    <t>Na prethodim stranicama prikazan je, sukladno planu rada za 2024. godinu, plan prihoda i rashoda za 2024. godinu, kao sastavni dio Izmjena i dopuna Financijskog plana za 2024. godinu.</t>
  </si>
  <si>
    <t xml:space="preserve">Udruženje nema ugovorene niti planira u 2024. godini ugovoriti kratkoročne kredite ili zajmove,  niti dugoročne kredite i zajmove. </t>
  </si>
  <si>
    <t>Udruženje nema ugovorenih niti planira u 2024. godini ugovoriti robne kredite niti financijske najmove (leasinge).</t>
  </si>
  <si>
    <t>Udruženje se ne može jednokratno kratkoročno zaduživati tijekom 2024. godine, a najviši iznos do kojeg može jednokratno odobravati kratkoročne zajmove tijekom 2024. iznosi 10.000,00 kn, sukladno odluci Upravnog odbora Udruženja. (Napomena: ako nemate odluku, donesite istu ili izmjenite rečenicu. ALi iznos neki MORA biti naveden!!! Zakonska obveza).</t>
  </si>
  <si>
    <t>Datum izrade nacrta prijedloga Financijskog plana za 2024. godinu:</t>
  </si>
  <si>
    <t>14.11.2023.</t>
  </si>
  <si>
    <t>obrtnika Opatija, Matulji, Lovran i M.Draga</t>
  </si>
  <si>
    <t>Opatija</t>
  </si>
  <si>
    <t>Mauricio Počekaj</t>
  </si>
  <si>
    <t>Manjak prihoda nad rashodima 2024.</t>
  </si>
  <si>
    <t xml:space="preserve">Time se predviđa povećanje  ukupnih prihoda za </t>
  </si>
  <si>
    <t>Prihod od komorskog doprinosa u paušalnom iznosu na dan 30.09.2023. rezultat je naplate komorskog doprinosa koju provodi Porezna uprava. (Poslove evidentiranja, utvrđivanja, nadzora, naplate i ovrhe komorskog doprinosa obavlja, temeljem izdane suglasnosti od strane Ministra klasa: 415-01/03-01/107, Ur. br: 513-07/03-03, Porezna uprava Ministarstva financija Republike Hrvatske). Na naplatu komorskog doprinosa svakako utječe i odluka Hrvatske obrtničke komore kojom su svi novoosnovani obrti oslobođeni plaćanja komorskog doprinosa u paušalnom iznosu za prve dvije godine poslovanja.  Predviđen iznos prihoda od komorskog doprinosa realan je zbog  stalnog porasta broja obrta. Predviđa se pojačana naplata krajem tekuće godine iz višegodišnje prakse kada obveznici radi završetka poslovne godine podmiruju obveze. Trenutnim odredbama Zakona o obrtu, te odredbama Zakona o porezu na dohodak, ne očekuje se promjena u visini tromjesečnog zaduženja obveznika komorskog doprinosa u 2024. godini, te smatramo da su prihodi s ove osnove temeljem broja obrtnika na našem području ispravno isplanirani.</t>
  </si>
  <si>
    <t xml:space="preserve">Time se planira povećanje ukupnih rashoda za </t>
  </si>
  <si>
    <t xml:space="preserve">Boj zaposlenih na neodređeno radno vrijeme je 1. </t>
  </si>
  <si>
    <t>potreba da  određeni period bude zaposlena uz novoga tajnika/cu na četiri sata dok novu osobu ne uvede u posao.</t>
  </si>
  <si>
    <t xml:space="preserve">Planirani su povećani rashodi za zaposlene. U 2024. godini biti će dva zaposlenika. Razlog je što tajnica odlazi u mirovinu, te se pojavljuje </t>
  </si>
  <si>
    <t xml:space="preserve">Time se planira povećanje  ukupnih rashoda za </t>
  </si>
  <si>
    <t>Materijalni rashodi planirani su u većem iznosu zbog povećanja cijena roba i usluga, te povećanja broja aktivnosti obrtnika.</t>
  </si>
  <si>
    <t>Financijski rashodi obuhvaćaju rashode za bankarske usluge i usluge platnog prometa; zatezne kamate (za zakašnjela plaćanja prema dobavljačima ili Poreznoj upravi) te ostale nespomenute financijske rashode.</t>
  </si>
  <si>
    <t>Manjak prihoda na dan 31.12.2023.</t>
  </si>
  <si>
    <t>Manjak prihoda nad rashodima</t>
  </si>
  <si>
    <t>91-UO</t>
  </si>
  <si>
    <t>05.12.2023.</t>
  </si>
  <si>
    <t>06.  sjednici održanoj  05. prosinca 2023. godine donosi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</si>
</sst>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 &quot;€&quot;"/>
  </numFmts>
  <fonts count="2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3"/>
      <color theme="1"/>
      <name val="Calibri"/>
      <family val="2"/>
      <charset val="238"/>
      <scheme val="minor"/>
    </font>
    <font>
      <sz val="12"/>
      <color rgb="FF000000"/>
      <name val="Minion Pro"/>
    </font>
    <font>
      <b/>
      <sz val="12"/>
      <color theme="1"/>
      <name val="Calibri"/>
      <family val="2"/>
      <charset val="238"/>
      <scheme val="minor"/>
    </font>
    <font>
      <sz val="10"/>
      <color theme="1"/>
      <name val="Calibri"/>
      <family val="2"/>
      <charset val="238"/>
      <scheme val="minor"/>
    </font>
    <font>
      <b/>
      <sz val="13"/>
      <color rgb="FFFF0000"/>
      <name val="Calibri"/>
      <family val="2"/>
      <charset val="238"/>
      <scheme val="minor"/>
    </font>
    <font>
      <sz val="13"/>
      <color theme="1"/>
      <name val="Calibri"/>
      <family val="2"/>
      <charset val="238"/>
      <scheme val="minor"/>
    </font>
    <font>
      <b/>
      <sz val="16"/>
      <color theme="1"/>
      <name val="Calibri"/>
      <family val="2"/>
      <charset val="238"/>
      <scheme val="minor"/>
    </font>
    <font>
      <b/>
      <sz val="11"/>
      <color rgb="FFFF0000"/>
      <name val="Calibri"/>
      <family val="2"/>
      <charset val="238"/>
      <scheme val="minor"/>
    </font>
    <font>
      <b/>
      <sz val="14"/>
      <color theme="1"/>
      <name val="Calibri"/>
      <family val="2"/>
      <charset val="238"/>
      <scheme val="minor"/>
    </font>
    <font>
      <b/>
      <sz val="10"/>
      <color theme="1"/>
      <name val="Calibri"/>
      <family val="2"/>
      <charset val="238"/>
      <scheme val="minor"/>
    </font>
    <font>
      <sz val="9"/>
      <color theme="1"/>
      <name val="Calibri"/>
      <family val="2"/>
      <charset val="238"/>
      <scheme val="minor"/>
    </font>
    <font>
      <sz val="12"/>
      <name val="Calibri"/>
      <family val="2"/>
      <charset val="238"/>
      <scheme val="minor"/>
    </font>
    <font>
      <sz val="12"/>
      <color theme="1"/>
      <name val="Calibri"/>
      <family val="2"/>
      <charset val="238"/>
      <scheme val="minor"/>
    </font>
    <font>
      <b/>
      <sz val="12"/>
      <color rgb="FFFF0000"/>
      <name val="Calibri"/>
      <family val="2"/>
      <charset val="238"/>
      <scheme val="minor"/>
    </font>
    <font>
      <b/>
      <sz val="18"/>
      <color theme="1"/>
      <name val="Calibri"/>
      <family val="2"/>
      <charset val="238"/>
      <scheme val="minor"/>
    </font>
    <font>
      <sz val="16"/>
      <color theme="1"/>
      <name val="Calibri"/>
      <family val="2"/>
      <charset val="238"/>
      <scheme val="minor"/>
    </font>
    <font>
      <sz val="10.5"/>
      <color theme="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1">
    <xf numFmtId="0" fontId="0" fillId="0" borderId="0" xfId="0"/>
    <xf numFmtId="4" fontId="0" fillId="0" borderId="0" xfId="0" applyNumberFormat="1"/>
    <xf numFmtId="0" fontId="2" fillId="0" borderId="0" xfId="0" applyFont="1"/>
    <xf numFmtId="0" fontId="0" fillId="0" borderId="1" xfId="0" applyBorder="1"/>
    <xf numFmtId="4" fontId="3" fillId="2" borderId="1" xfId="0" applyNumberFormat="1" applyFont="1" applyFill="1" applyBorder="1"/>
    <xf numFmtId="4" fontId="0" fillId="2" borderId="1" xfId="0" applyNumberFormat="1" applyFill="1" applyBorder="1"/>
    <xf numFmtId="4" fontId="2" fillId="2" borderId="1" xfId="0" applyNumberFormat="1" applyFont="1" applyFill="1" applyBorder="1"/>
    <xf numFmtId="0" fontId="4" fillId="0" borderId="0" xfId="0" applyFont="1" applyAlignment="1">
      <alignment horizontal="justify" vertical="center" wrapText="1"/>
    </xf>
    <xf numFmtId="10" fontId="0" fillId="0" borderId="0" xfId="0" applyNumberFormat="1"/>
    <xf numFmtId="4" fontId="5" fillId="0" borderId="0" xfId="0" applyNumberFormat="1" applyFont="1"/>
    <xf numFmtId="0" fontId="0" fillId="3" borderId="1" xfId="0" applyFill="1" applyBorder="1"/>
    <xf numFmtId="0" fontId="0" fillId="4" borderId="0" xfId="0" applyFill="1"/>
    <xf numFmtId="0" fontId="7" fillId="0" borderId="0" xfId="0" applyFont="1"/>
    <xf numFmtId="0" fontId="8" fillId="0" borderId="0" xfId="0" applyFont="1"/>
    <xf numFmtId="0" fontId="9" fillId="0" borderId="0" xfId="0" applyFont="1"/>
    <xf numFmtId="0" fontId="3" fillId="0" borderId="0" xfId="0" applyFont="1"/>
    <xf numFmtId="0" fontId="10" fillId="0" borderId="0" xfId="0" applyFont="1"/>
    <xf numFmtId="164" fontId="0" fillId="0" borderId="0" xfId="0" applyNumberFormat="1"/>
    <xf numFmtId="0" fontId="1" fillId="0" borderId="0" xfId="0" applyFont="1"/>
    <xf numFmtId="0" fontId="11" fillId="0" borderId="0" xfId="0" applyFont="1" applyAlignment="1">
      <alignment horizontal="center"/>
    </xf>
    <xf numFmtId="0" fontId="0" fillId="0" borderId="0" xfId="0" applyAlignment="1">
      <alignment horizontal="left" wrapText="1"/>
    </xf>
    <xf numFmtId="4" fontId="2" fillId="5" borderId="1" xfId="0" applyNumberFormat="1" applyFont="1" applyFill="1" applyBorder="1"/>
    <xf numFmtId="4" fontId="0" fillId="5" borderId="1" xfId="0" applyNumberFormat="1" applyFill="1" applyBorder="1"/>
    <xf numFmtId="0" fontId="0" fillId="5" borderId="1" xfId="0" applyFill="1" applyBorder="1"/>
    <xf numFmtId="0" fontId="2" fillId="0" borderId="1" xfId="0" applyFont="1" applyBorder="1" applyAlignment="1">
      <alignment horizontal="center" wrapText="1"/>
    </xf>
    <xf numFmtId="0" fontId="0" fillId="5" borderId="1" xfId="0" applyFill="1" applyBorder="1" applyAlignment="1">
      <alignment horizontal="center"/>
    </xf>
    <xf numFmtId="14" fontId="0" fillId="5" borderId="1" xfId="0" applyNumberFormat="1" applyFill="1" applyBorder="1"/>
    <xf numFmtId="0" fontId="0" fillId="2" borderId="0" xfId="0" applyFill="1"/>
    <xf numFmtId="0" fontId="15" fillId="0" borderId="0" xfId="0" applyFont="1"/>
    <xf numFmtId="0" fontId="11" fillId="0" borderId="0" xfId="0" applyFont="1"/>
    <xf numFmtId="0" fontId="2" fillId="6" borderId="1" xfId="0" applyFont="1" applyFill="1" applyBorder="1" applyAlignment="1">
      <alignment horizontal="center"/>
    </xf>
    <xf numFmtId="0" fontId="0" fillId="6" borderId="1" xfId="0" applyFill="1" applyBorder="1"/>
    <xf numFmtId="4" fontId="0" fillId="6" borderId="1" xfId="0" applyNumberFormat="1" applyFill="1" applyBorder="1"/>
    <xf numFmtId="0" fontId="15" fillId="0" borderId="0" xfId="0" applyFont="1" applyAlignment="1">
      <alignment horizontal="right"/>
    </xf>
    <xf numFmtId="10" fontId="5" fillId="0" borderId="0" xfId="0" applyNumberFormat="1" applyFont="1" applyAlignment="1">
      <alignment horizontal="left"/>
    </xf>
    <xf numFmtId="4" fontId="15" fillId="0" borderId="0" xfId="0" applyNumberFormat="1" applyFont="1"/>
    <xf numFmtId="10" fontId="5" fillId="0" borderId="0" xfId="0" applyNumberFormat="1" applyFont="1"/>
    <xf numFmtId="10" fontId="3" fillId="0" borderId="0" xfId="0" applyNumberFormat="1" applyFont="1"/>
    <xf numFmtId="0" fontId="5" fillId="0" borderId="0" xfId="0" applyFont="1"/>
    <xf numFmtId="0" fontId="15" fillId="4" borderId="0" xfId="0" applyFont="1" applyFill="1"/>
    <xf numFmtId="0" fontId="15" fillId="0" borderId="0" xfId="0" applyFont="1" applyAlignment="1">
      <alignment horizontal="left" wrapText="1"/>
    </xf>
    <xf numFmtId="14" fontId="15" fillId="0" borderId="0" xfId="0" applyNumberFormat="1" applyFont="1"/>
    <xf numFmtId="0" fontId="6" fillId="6" borderId="1" xfId="0" applyFont="1" applyFill="1" applyBorder="1" applyAlignment="1">
      <alignment horizontal="center"/>
    </xf>
    <xf numFmtId="0" fontId="6" fillId="6" borderId="2" xfId="0" applyFont="1" applyFill="1" applyBorder="1" applyAlignment="1">
      <alignment horizontal="center" wrapText="1"/>
    </xf>
    <xf numFmtId="0" fontId="6" fillId="6" borderId="1" xfId="0" applyFont="1" applyFill="1" applyBorder="1" applyAlignment="1">
      <alignment horizontal="center" wrapText="1"/>
    </xf>
    <xf numFmtId="0" fontId="6" fillId="6" borderId="1" xfId="0" applyFont="1" applyFill="1" applyBorder="1"/>
    <xf numFmtId="49" fontId="6" fillId="6" borderId="2" xfId="0" applyNumberFormat="1" applyFont="1" applyFill="1" applyBorder="1" applyAlignment="1">
      <alignment horizontal="center" wrapText="1"/>
    </xf>
    <xf numFmtId="4" fontId="12" fillId="6" borderId="1" xfId="0" applyNumberFormat="1" applyFont="1" applyFill="1" applyBorder="1"/>
    <xf numFmtId="10" fontId="12" fillId="6" borderId="1" xfId="0" applyNumberFormat="1" applyFont="1" applyFill="1" applyBorder="1" applyAlignment="1">
      <alignment horizontal="center"/>
    </xf>
    <xf numFmtId="0" fontId="12" fillId="6" borderId="1" xfId="0" applyFont="1" applyFill="1" applyBorder="1"/>
    <xf numFmtId="4" fontId="6" fillId="6" borderId="1" xfId="0" applyNumberFormat="1" applyFont="1" applyFill="1" applyBorder="1"/>
    <xf numFmtId="0" fontId="0" fillId="6" borderId="1" xfId="0" applyFill="1" applyBorder="1" applyAlignment="1">
      <alignment horizontal="center"/>
    </xf>
    <xf numFmtId="0" fontId="0" fillId="6" borderId="1" xfId="0" applyFill="1" applyBorder="1" applyAlignment="1">
      <alignment horizontal="center" wrapText="1"/>
    </xf>
    <xf numFmtId="10" fontId="12" fillId="6" borderId="1" xfId="0" applyNumberFormat="1" applyFont="1" applyFill="1" applyBorder="1"/>
    <xf numFmtId="0" fontId="2" fillId="6" borderId="1" xfId="0" applyFont="1" applyFill="1" applyBorder="1"/>
    <xf numFmtId="10" fontId="0" fillId="6" borderId="1" xfId="0" applyNumberFormat="1" applyFill="1" applyBorder="1"/>
    <xf numFmtId="4" fontId="6" fillId="6" borderId="1" xfId="0" applyNumberFormat="1" applyFont="1" applyFill="1" applyBorder="1" applyAlignment="1">
      <alignment horizontal="center" wrapText="1"/>
    </xf>
    <xf numFmtId="0" fontId="18" fillId="0" borderId="0" xfId="0" applyFont="1"/>
    <xf numFmtId="0" fontId="19" fillId="6" borderId="1" xfId="0" applyFont="1" applyFill="1" applyBorder="1"/>
    <xf numFmtId="4" fontId="0" fillId="4" borderId="0" xfId="0" applyNumberFormat="1" applyFill="1"/>
    <xf numFmtId="0" fontId="15" fillId="4" borderId="0" xfId="0" applyFont="1" applyFill="1" applyAlignment="1">
      <alignment horizontal="justify"/>
    </xf>
    <xf numFmtId="0" fontId="15" fillId="0" borderId="0" xfId="0" applyFont="1" applyAlignment="1">
      <alignment horizontal="justify"/>
    </xf>
    <xf numFmtId="4" fontId="15" fillId="0" borderId="0" xfId="0" applyNumberFormat="1" applyFont="1" applyAlignment="1">
      <alignment horizontal="justify"/>
    </xf>
    <xf numFmtId="0" fontId="13" fillId="6" borderId="1" xfId="0" applyFont="1" applyFill="1" applyBorder="1"/>
    <xf numFmtId="0" fontId="16" fillId="0" borderId="0" xfId="0" applyFont="1" applyAlignment="1">
      <alignment horizontal="justify"/>
    </xf>
    <xf numFmtId="0" fontId="19" fillId="4" borderId="0" xfId="0" applyFont="1" applyFill="1"/>
    <xf numFmtId="164" fontId="3" fillId="4" borderId="0" xfId="0" applyNumberFormat="1" applyFont="1" applyFill="1"/>
    <xf numFmtId="4" fontId="0" fillId="6" borderId="1" xfId="0" applyNumberFormat="1" applyFill="1" applyBorder="1" applyAlignment="1">
      <alignment horizontal="center"/>
    </xf>
    <xf numFmtId="165" fontId="5" fillId="6" borderId="1" xfId="0" applyNumberFormat="1" applyFont="1" applyFill="1" applyBorder="1"/>
    <xf numFmtId="165" fontId="0" fillId="6" borderId="1" xfId="0" applyNumberFormat="1" applyFill="1" applyBorder="1"/>
    <xf numFmtId="165" fontId="3" fillId="6" borderId="1" xfId="0" applyNumberFormat="1" applyFont="1" applyFill="1" applyBorder="1"/>
    <xf numFmtId="165" fontId="5" fillId="0" borderId="0" xfId="0" applyNumberFormat="1" applyFont="1"/>
    <xf numFmtId="0" fontId="14" fillId="0" borderId="0" xfId="0" applyFont="1" applyAlignment="1">
      <alignment horizontal="left" wrapText="1"/>
    </xf>
    <xf numFmtId="0" fontId="14" fillId="0" borderId="0" xfId="0" applyFont="1"/>
    <xf numFmtId="0" fontId="20" fillId="0" borderId="0" xfId="0" applyFont="1"/>
    <xf numFmtId="4" fontId="20" fillId="0" borderId="0" xfId="0" applyNumberFormat="1" applyFont="1"/>
    <xf numFmtId="0" fontId="15" fillId="0" borderId="0" xfId="0" applyFont="1" applyAlignment="1">
      <alignment horizontal="center"/>
    </xf>
    <xf numFmtId="0" fontId="10" fillId="0" borderId="0" xfId="0" applyFont="1" applyAlignment="1">
      <alignment horizontal="right"/>
    </xf>
    <xf numFmtId="0" fontId="14" fillId="0" borderId="0" xfId="0" applyFont="1" applyAlignment="1">
      <alignment horizontal="left" wrapText="1"/>
    </xf>
    <xf numFmtId="0" fontId="11" fillId="0" borderId="0" xfId="0" applyFont="1" applyAlignment="1">
      <alignment horizontal="center"/>
    </xf>
    <xf numFmtId="0" fontId="15" fillId="0" borderId="0" xfId="0" applyFont="1" applyAlignment="1">
      <alignment horizontal="left" wrapText="1"/>
    </xf>
    <xf numFmtId="0" fontId="14" fillId="0" borderId="0" xfId="0" applyFont="1" applyAlignment="1">
      <alignment horizontal="left"/>
    </xf>
    <xf numFmtId="0" fontId="15" fillId="0" borderId="0" xfId="0" applyFont="1" applyAlignment="1">
      <alignment horizontal="left"/>
    </xf>
    <xf numFmtId="0" fontId="9" fillId="0" borderId="0" xfId="0" applyFont="1" applyAlignment="1">
      <alignment horizontal="center" wrapText="1"/>
    </xf>
    <xf numFmtId="0" fontId="17" fillId="0" borderId="0" xfId="0" applyFont="1" applyAlignment="1">
      <alignment horizontal="center" wrapText="1"/>
    </xf>
    <xf numFmtId="0" fontId="16" fillId="0" borderId="0" xfId="0" applyFont="1" applyAlignment="1">
      <alignment horizontal="left" wrapText="1"/>
    </xf>
    <xf numFmtId="0" fontId="15" fillId="0" borderId="0" xfId="0" applyFont="1" applyAlignment="1">
      <alignment horizontal="justify" wrapText="1"/>
    </xf>
    <xf numFmtId="0" fontId="3" fillId="0" borderId="0" xfId="0" applyFont="1" applyAlignment="1">
      <alignment horizontal="justify" wrapText="1"/>
    </xf>
    <xf numFmtId="0" fontId="14" fillId="0" borderId="0" xfId="0" applyFont="1" applyAlignment="1">
      <alignment horizontal="justify" wrapText="1"/>
    </xf>
    <xf numFmtId="0" fontId="10" fillId="0" borderId="0" xfId="0" applyFont="1" applyAlignment="1">
      <alignment horizontal="left" wrapText="1"/>
    </xf>
    <xf numFmtId="0" fontId="15" fillId="4" borderId="0" xfId="0" applyFont="1" applyFill="1" applyAlignment="1">
      <alignment horizontal="justify"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3:M53"/>
  <sheetViews>
    <sheetView topLeftCell="B22" workbookViewId="0">
      <selection activeCell="C49" sqref="C49"/>
    </sheetView>
  </sheetViews>
  <sheetFormatPr defaultRowHeight="15"/>
  <cols>
    <col min="2" max="2" width="26.42578125" customWidth="1"/>
    <col min="3" max="3" width="47.140625" customWidth="1"/>
    <col min="4" max="5" width="19.5703125" customWidth="1"/>
    <col min="6" max="6" width="18" customWidth="1"/>
  </cols>
  <sheetData>
    <row r="3" spans="2:9" ht="17.25">
      <c r="B3" s="12" t="s">
        <v>56</v>
      </c>
    </row>
    <row r="5" spans="2:9">
      <c r="B5" s="2" t="s">
        <v>82</v>
      </c>
      <c r="C5" s="26" t="s">
        <v>129</v>
      </c>
    </row>
    <row r="6" spans="2:9">
      <c r="B6" s="2" t="s">
        <v>83</v>
      </c>
      <c r="C6" s="23" t="s">
        <v>130</v>
      </c>
      <c r="D6" s="18" t="s">
        <v>84</v>
      </c>
      <c r="E6" s="18"/>
      <c r="F6" s="18"/>
      <c r="G6" s="18"/>
      <c r="H6" s="18"/>
      <c r="I6" s="18"/>
    </row>
    <row r="7" spans="2:9">
      <c r="B7" s="2" t="s">
        <v>57</v>
      </c>
      <c r="C7" s="23" t="s">
        <v>131</v>
      </c>
    </row>
    <row r="8" spans="2:9">
      <c r="B8" s="2" t="s">
        <v>58</v>
      </c>
      <c r="C8" s="23" t="s">
        <v>132</v>
      </c>
    </row>
    <row r="10" spans="2:9">
      <c r="B10" s="10" t="s">
        <v>35</v>
      </c>
      <c r="C10" s="10" t="s">
        <v>102</v>
      </c>
    </row>
    <row r="11" spans="2:9">
      <c r="B11" s="10" t="s">
        <v>37</v>
      </c>
      <c r="C11" s="25"/>
    </row>
    <row r="12" spans="2:9">
      <c r="B12" s="10" t="s">
        <v>39</v>
      </c>
      <c r="C12" s="25"/>
    </row>
    <row r="13" spans="2:9">
      <c r="B13" s="10" t="s">
        <v>41</v>
      </c>
      <c r="C13" s="25"/>
    </row>
    <row r="14" spans="2:9">
      <c r="B14" s="10" t="s">
        <v>43</v>
      </c>
      <c r="C14" s="25">
        <v>1</v>
      </c>
    </row>
    <row r="16" spans="2:9" ht="17.25">
      <c r="B16" s="13" t="s">
        <v>62</v>
      </c>
    </row>
    <row r="17" spans="2:7" ht="45">
      <c r="B17" s="3"/>
      <c r="C17" s="3"/>
      <c r="D17" s="24" t="s">
        <v>103</v>
      </c>
      <c r="E17" s="24" t="s">
        <v>104</v>
      </c>
      <c r="F17" s="24" t="s">
        <v>110</v>
      </c>
    </row>
    <row r="18" spans="2:7" ht="17.25">
      <c r="B18" s="3">
        <v>3</v>
      </c>
      <c r="C18" s="3" t="s">
        <v>4</v>
      </c>
      <c r="D18" s="4">
        <f>D19+D20+D23+D24+D25+D26+D27</f>
        <v>79766</v>
      </c>
      <c r="E18" s="4">
        <f>E19+E20+E23+E24+E25+E26+E27</f>
        <v>54971</v>
      </c>
      <c r="F18" s="4">
        <f>F19+F20+F23+F24+F25+F26+F27</f>
        <v>87800</v>
      </c>
    </row>
    <row r="19" spans="2:7">
      <c r="B19" s="3">
        <v>31</v>
      </c>
      <c r="C19" s="3" t="s">
        <v>5</v>
      </c>
      <c r="D19" s="22"/>
      <c r="E19" s="22"/>
      <c r="F19" s="22"/>
    </row>
    <row r="20" spans="2:7">
      <c r="B20" s="3">
        <v>32</v>
      </c>
      <c r="C20" s="3" t="s">
        <v>6</v>
      </c>
      <c r="D20" s="5">
        <f>SUM(D21:D22)</f>
        <v>53753</v>
      </c>
      <c r="E20" s="5">
        <f>SUM(E21:E22)</f>
        <v>45189</v>
      </c>
      <c r="F20" s="5">
        <f>SUM(F21:F22)</f>
        <v>60000</v>
      </c>
      <c r="G20" s="27">
        <f>D20/12*9</f>
        <v>40314.75</v>
      </c>
    </row>
    <row r="21" spans="2:7">
      <c r="B21" s="3">
        <v>32121</v>
      </c>
      <c r="C21" s="3" t="s">
        <v>19</v>
      </c>
      <c r="D21" s="22">
        <v>53753</v>
      </c>
      <c r="E21" s="22">
        <v>45189</v>
      </c>
      <c r="F21" s="22">
        <v>60000</v>
      </c>
    </row>
    <row r="22" spans="2:7">
      <c r="B22" s="3">
        <v>32122</v>
      </c>
      <c r="C22" s="3" t="s">
        <v>20</v>
      </c>
      <c r="D22" s="22"/>
      <c r="E22" s="22"/>
      <c r="F22" s="22"/>
    </row>
    <row r="23" spans="2:7">
      <c r="B23" s="3">
        <v>33</v>
      </c>
      <c r="C23" s="3" t="s">
        <v>7</v>
      </c>
      <c r="D23" s="22"/>
      <c r="E23" s="22"/>
      <c r="F23" s="22"/>
    </row>
    <row r="24" spans="2:7">
      <c r="B24" s="3">
        <v>34</v>
      </c>
      <c r="C24" s="3" t="s">
        <v>8</v>
      </c>
      <c r="D24" s="22"/>
      <c r="E24" s="22"/>
      <c r="F24" s="22"/>
    </row>
    <row r="25" spans="2:7">
      <c r="B25" s="3">
        <v>35</v>
      </c>
      <c r="C25" s="3" t="s">
        <v>9</v>
      </c>
      <c r="D25" s="22">
        <v>18050</v>
      </c>
      <c r="E25" s="22">
        <v>9782</v>
      </c>
      <c r="F25" s="22">
        <v>19800</v>
      </c>
    </row>
    <row r="26" spans="2:7">
      <c r="B26" s="3">
        <v>36</v>
      </c>
      <c r="C26" s="3" t="s">
        <v>10</v>
      </c>
      <c r="D26" s="22">
        <v>7963</v>
      </c>
      <c r="E26" s="22"/>
      <c r="F26" s="22">
        <v>8000</v>
      </c>
    </row>
    <row r="27" spans="2:7">
      <c r="B27" s="3">
        <v>37</v>
      </c>
      <c r="C27" s="3" t="s">
        <v>11</v>
      </c>
      <c r="D27" s="22">
        <v>0</v>
      </c>
      <c r="E27" s="22"/>
      <c r="F27" s="22">
        <v>0</v>
      </c>
    </row>
    <row r="28" spans="2:7" ht="17.25">
      <c r="B28" s="3">
        <v>4</v>
      </c>
      <c r="C28" s="3" t="s">
        <v>12</v>
      </c>
      <c r="D28" s="4">
        <f>D29+D33+D40+D41+D42+D44+D47</f>
        <v>79766</v>
      </c>
      <c r="E28" s="4">
        <f>E29+E33+E40+E41+E42+E44+E47</f>
        <v>59255</v>
      </c>
      <c r="F28" s="4">
        <f>F29+F33+F40+F41+F42+F44+F47</f>
        <v>96700</v>
      </c>
    </row>
    <row r="29" spans="2:7">
      <c r="B29" s="3">
        <v>41</v>
      </c>
      <c r="C29" s="3" t="s">
        <v>13</v>
      </c>
      <c r="D29" s="6">
        <f>D30+D31+D32</f>
        <v>22297</v>
      </c>
      <c r="E29" s="6">
        <f>E30+E31+E32</f>
        <v>15222</v>
      </c>
      <c r="F29" s="6">
        <f>F30+F31+F32</f>
        <v>33900</v>
      </c>
    </row>
    <row r="30" spans="2:7">
      <c r="B30" s="3">
        <v>411</v>
      </c>
      <c r="C30" s="3" t="s">
        <v>75</v>
      </c>
      <c r="D30" s="22">
        <v>18183</v>
      </c>
      <c r="E30" s="22">
        <v>12210</v>
      </c>
      <c r="F30" s="22">
        <v>27000</v>
      </c>
    </row>
    <row r="31" spans="2:7">
      <c r="B31" s="3">
        <v>412</v>
      </c>
      <c r="C31" s="3" t="s">
        <v>76</v>
      </c>
      <c r="D31" s="22">
        <v>1327</v>
      </c>
      <c r="E31" s="22">
        <v>997</v>
      </c>
      <c r="F31" s="22">
        <v>2700</v>
      </c>
    </row>
    <row r="32" spans="2:7">
      <c r="B32" s="3">
        <v>413</v>
      </c>
      <c r="C32" s="3" t="s">
        <v>21</v>
      </c>
      <c r="D32" s="22">
        <v>2787</v>
      </c>
      <c r="E32" s="22">
        <v>2015</v>
      </c>
      <c r="F32" s="22">
        <v>4200</v>
      </c>
    </row>
    <row r="33" spans="2:6">
      <c r="B33" s="3">
        <v>42</v>
      </c>
      <c r="C33" s="3" t="s">
        <v>14</v>
      </c>
      <c r="D33" s="6">
        <f>SUM(D34:D39)</f>
        <v>55278</v>
      </c>
      <c r="E33" s="6">
        <f>SUM(E34:E39)</f>
        <v>39988</v>
      </c>
      <c r="F33" s="6">
        <f>SUM(F34:F39)</f>
        <v>60800</v>
      </c>
    </row>
    <row r="34" spans="2:6">
      <c r="B34" s="3">
        <v>421</v>
      </c>
      <c r="C34" s="3" t="s">
        <v>22</v>
      </c>
      <c r="D34" s="22">
        <v>425</v>
      </c>
      <c r="E34" s="22">
        <v>351</v>
      </c>
      <c r="F34" s="22">
        <v>300</v>
      </c>
    </row>
    <row r="35" spans="2:6">
      <c r="B35" s="3">
        <v>422</v>
      </c>
      <c r="C35" s="3" t="s">
        <v>23</v>
      </c>
      <c r="D35" s="22">
        <v>7963</v>
      </c>
      <c r="E35" s="22">
        <v>543</v>
      </c>
      <c r="F35" s="22">
        <v>8300</v>
      </c>
    </row>
    <row r="36" spans="2:6">
      <c r="B36" s="3">
        <v>424</v>
      </c>
      <c r="C36" s="3" t="s">
        <v>24</v>
      </c>
      <c r="D36" s="22">
        <v>13272</v>
      </c>
      <c r="E36" s="22">
        <v>17395</v>
      </c>
      <c r="F36" s="22">
        <v>21000</v>
      </c>
    </row>
    <row r="37" spans="2:6">
      <c r="B37" s="3">
        <v>425</v>
      </c>
      <c r="C37" s="3" t="s">
        <v>25</v>
      </c>
      <c r="D37" s="22">
        <v>26477</v>
      </c>
      <c r="E37" s="22">
        <v>12467</v>
      </c>
      <c r="F37" s="22">
        <v>23840</v>
      </c>
    </row>
    <row r="38" spans="2:6">
      <c r="B38" s="3">
        <v>426</v>
      </c>
      <c r="C38" s="3" t="s">
        <v>26</v>
      </c>
      <c r="D38" s="22">
        <v>2814</v>
      </c>
      <c r="E38" s="22">
        <v>5994</v>
      </c>
      <c r="F38" s="22">
        <v>3000</v>
      </c>
    </row>
    <row r="39" spans="2:6">
      <c r="B39" s="3">
        <v>429</v>
      </c>
      <c r="C39" s="3" t="s">
        <v>27</v>
      </c>
      <c r="D39" s="22">
        <v>4327</v>
      </c>
      <c r="E39" s="22">
        <v>3238</v>
      </c>
      <c r="F39" s="22">
        <v>4360</v>
      </c>
    </row>
    <row r="40" spans="2:6">
      <c r="B40" s="3">
        <v>43</v>
      </c>
      <c r="C40" s="3" t="s">
        <v>15</v>
      </c>
      <c r="D40" s="21">
        <v>199</v>
      </c>
      <c r="E40" s="21">
        <v>0</v>
      </c>
      <c r="F40" s="21">
        <v>400</v>
      </c>
    </row>
    <row r="41" spans="2:6">
      <c r="B41" s="3">
        <v>44</v>
      </c>
      <c r="C41" s="3" t="s">
        <v>16</v>
      </c>
      <c r="D41" s="21">
        <v>664</v>
      </c>
      <c r="E41" s="21">
        <v>1499</v>
      </c>
      <c r="F41" s="21">
        <v>700</v>
      </c>
    </row>
    <row r="42" spans="2:6">
      <c r="B42" s="3">
        <v>45</v>
      </c>
      <c r="C42" s="3" t="s">
        <v>17</v>
      </c>
      <c r="D42" s="6">
        <f>D43</f>
        <v>664</v>
      </c>
      <c r="E42" s="6">
        <f>E43</f>
        <v>2200</v>
      </c>
      <c r="F42" s="6">
        <f>F43</f>
        <v>500</v>
      </c>
    </row>
    <row r="43" spans="2:6">
      <c r="B43" s="3">
        <v>451</v>
      </c>
      <c r="C43" s="3" t="s">
        <v>28</v>
      </c>
      <c r="D43" s="22">
        <v>664</v>
      </c>
      <c r="E43" s="22">
        <v>2200</v>
      </c>
      <c r="F43" s="22">
        <v>500</v>
      </c>
    </row>
    <row r="44" spans="2:6">
      <c r="B44" s="3">
        <v>46</v>
      </c>
      <c r="C44" s="3" t="s">
        <v>18</v>
      </c>
      <c r="D44" s="6">
        <f>D45+D46</f>
        <v>664</v>
      </c>
      <c r="E44" s="6">
        <f>E45+E46</f>
        <v>346</v>
      </c>
      <c r="F44" s="6">
        <f>F45+F46</f>
        <v>400</v>
      </c>
    </row>
    <row r="45" spans="2:6">
      <c r="B45" s="3">
        <v>461</v>
      </c>
      <c r="C45" s="3" t="s">
        <v>29</v>
      </c>
      <c r="D45" s="22">
        <v>0</v>
      </c>
      <c r="E45" s="22">
        <v>0</v>
      </c>
      <c r="F45" s="22">
        <v>0</v>
      </c>
    </row>
    <row r="46" spans="2:6">
      <c r="B46" s="3">
        <v>462</v>
      </c>
      <c r="C46" s="3" t="s">
        <v>27</v>
      </c>
      <c r="D46" s="22">
        <v>664</v>
      </c>
      <c r="E46" s="22">
        <v>346</v>
      </c>
      <c r="F46" s="22">
        <v>400</v>
      </c>
    </row>
    <row r="47" spans="2:6">
      <c r="B47" s="3">
        <v>47</v>
      </c>
      <c r="C47" s="3" t="s">
        <v>73</v>
      </c>
      <c r="D47" s="6">
        <f>D48</f>
        <v>0</v>
      </c>
      <c r="E47" s="6">
        <f>E48</f>
        <v>0</v>
      </c>
      <c r="F47" s="6">
        <f>F48</f>
        <v>0</v>
      </c>
    </row>
    <row r="48" spans="2:6">
      <c r="B48" s="3">
        <v>471</v>
      </c>
      <c r="C48" s="3" t="s">
        <v>73</v>
      </c>
      <c r="D48" s="22">
        <v>0</v>
      </c>
      <c r="E48" s="22">
        <v>0</v>
      </c>
      <c r="F48" s="22"/>
    </row>
    <row r="49" spans="2:13" ht="17.25">
      <c r="B49" s="3"/>
      <c r="C49" s="3" t="s">
        <v>144</v>
      </c>
      <c r="D49" s="4">
        <f>D18-D28</f>
        <v>0</v>
      </c>
      <c r="E49" s="4">
        <f>E18-E28</f>
        <v>-4284</v>
      </c>
      <c r="F49" s="4">
        <f>F18-F28</f>
        <v>-8900</v>
      </c>
    </row>
    <row r="50" spans="2:13">
      <c r="C50" s="3" t="s">
        <v>81</v>
      </c>
      <c r="D50" s="22"/>
      <c r="E50" s="22"/>
      <c r="F50" s="22"/>
    </row>
    <row r="51" spans="2:13">
      <c r="D51" s="11"/>
      <c r="E51" s="11"/>
      <c r="F51" s="11"/>
    </row>
    <row r="53" spans="2:13">
      <c r="C53" s="3" t="s">
        <v>143</v>
      </c>
      <c r="D53" s="21">
        <v>-17761</v>
      </c>
      <c r="E53" s="16" t="s">
        <v>105</v>
      </c>
      <c r="F53" s="16"/>
      <c r="G53" s="16"/>
      <c r="H53" s="16"/>
      <c r="I53" s="16"/>
      <c r="J53" s="16"/>
      <c r="K53" s="16"/>
      <c r="L53" s="16"/>
      <c r="M53" s="16"/>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313"/>
  <sheetViews>
    <sheetView tabSelected="1" view="pageLayout" topLeftCell="A290" zoomScaleNormal="100" workbookViewId="0">
      <selection activeCell="A16" sqref="A16:F16"/>
    </sheetView>
  </sheetViews>
  <sheetFormatPr defaultRowHeight="15"/>
  <cols>
    <col min="1" max="1" width="8.28515625" customWidth="1"/>
    <col min="2" max="2" width="38" customWidth="1"/>
    <col min="3" max="3" width="15.85546875" customWidth="1"/>
    <col min="4" max="4" width="15.7109375" customWidth="1"/>
    <col min="5" max="5" width="15.42578125" customWidth="1"/>
    <col min="6" max="6" width="11.140625" customWidth="1"/>
    <col min="7" max="7" width="10" customWidth="1"/>
  </cols>
  <sheetData>
    <row r="1" spans="1:6">
      <c r="A1" t="s">
        <v>0</v>
      </c>
    </row>
    <row r="2" spans="1:6" ht="18.75">
      <c r="B2" s="29" t="s">
        <v>1</v>
      </c>
    </row>
    <row r="3" spans="1:6" ht="18.75">
      <c r="B3" s="29" t="str">
        <f>CONCATENATE("Udruženje ",naziv,)</f>
        <v>Udruženje obrtnika Opatija, Matulji, Lovran i M.Draga</v>
      </c>
    </row>
    <row r="4" spans="1:6" ht="18.75">
      <c r="B4" s="29" t="s">
        <v>2</v>
      </c>
    </row>
    <row r="5" spans="1:6">
      <c r="B5" s="2"/>
    </row>
    <row r="8" spans="1:6">
      <c r="A8" t="s">
        <v>64</v>
      </c>
      <c r="B8" t="s">
        <v>145</v>
      </c>
    </row>
    <row r="9" spans="1:6">
      <c r="A9" t="s">
        <v>65</v>
      </c>
      <c r="B9" t="s">
        <v>146</v>
      </c>
    </row>
    <row r="10" spans="1:6">
      <c r="A10" s="77" t="s">
        <v>0</v>
      </c>
      <c r="B10" s="77"/>
      <c r="C10" s="77"/>
      <c r="D10" s="77"/>
      <c r="E10" s="77"/>
      <c r="F10" s="77"/>
    </row>
    <row r="11" spans="1:6" ht="21" customHeight="1">
      <c r="A11" s="78" t="str">
        <f>CONCATENATE("Na temelju članka 24. Statuta Udruženja ",naziv, ", Skupština na svojoj")</f>
        <v>Na temelju članka 24. Statuta Udruženja obrtnika Opatija, Matulji, Lovran i M.Draga, Skupština na svojoj</v>
      </c>
      <c r="B11" s="78"/>
      <c r="C11" s="78"/>
      <c r="D11" s="78"/>
      <c r="E11" s="78"/>
      <c r="F11" s="78"/>
    </row>
    <row r="12" spans="1:6" ht="18.75" customHeight="1">
      <c r="A12" s="28" t="s">
        <v>147</v>
      </c>
      <c r="B12" s="28"/>
      <c r="C12" s="28"/>
      <c r="D12" s="28"/>
      <c r="E12" s="28"/>
      <c r="F12" s="28"/>
    </row>
    <row r="15" spans="1:6" ht="18.75">
      <c r="A15" s="79" t="s">
        <v>98</v>
      </c>
      <c r="B15" s="79"/>
      <c r="C15" s="79"/>
      <c r="D15" s="79"/>
      <c r="E15" s="79"/>
      <c r="F15" s="79"/>
    </row>
    <row r="16" spans="1:6" ht="18.75">
      <c r="A16" s="79" t="s">
        <v>111</v>
      </c>
      <c r="B16" s="79"/>
      <c r="C16" s="79"/>
      <c r="D16" s="79"/>
      <c r="E16" s="79"/>
      <c r="F16" s="79"/>
    </row>
    <row r="17" spans="1:7" ht="18.75">
      <c r="A17" s="19"/>
      <c r="B17" s="19"/>
      <c r="C17" s="19"/>
      <c r="D17" s="19"/>
      <c r="E17" s="19"/>
      <c r="F17" s="19"/>
    </row>
    <row r="19" spans="1:7" ht="15.75">
      <c r="A19" s="76" t="s">
        <v>3</v>
      </c>
      <c r="B19" s="76"/>
      <c r="C19" s="76"/>
      <c r="D19" s="76"/>
      <c r="E19" s="76"/>
      <c r="F19" s="76"/>
    </row>
    <row r="20" spans="1:7" ht="15.75">
      <c r="A20" s="28"/>
      <c r="B20" s="28"/>
      <c r="C20" s="28"/>
      <c r="D20" s="28"/>
      <c r="E20" s="28"/>
      <c r="F20" s="28"/>
    </row>
    <row r="21" spans="1:7" ht="30.75" customHeight="1">
      <c r="A21" s="80" t="str">
        <f>CONCATENATE("Financijski plan (dalje u tekstu: Financijski plan) za 2024. godinu Udruženja ",naziv," (dalje u tekstu: Udruženje), sastoji se od planiranih prihoda i rashoda za razdoblje 01.01.-31.12.2024. godine.")</f>
        <v>Financijski plan (dalje u tekstu: Financijski plan) za 2024. godinu Udruženja obrtnika Opatija, Matulji, Lovran i M.Draga (dalje u tekstu: Udruženje), sastoji se od planiranih prihoda i rashoda za razdoblje 01.01.-31.12.2024. godine.</v>
      </c>
      <c r="B21" s="80"/>
      <c r="C21" s="80"/>
      <c r="D21" s="80"/>
      <c r="E21" s="80"/>
      <c r="F21" s="80"/>
      <c r="G21" s="80"/>
    </row>
    <row r="22" spans="1:7" ht="40.5" customHeight="1">
      <c r="A22" s="28"/>
      <c r="B22" s="28"/>
      <c r="C22" s="28"/>
      <c r="D22" s="28"/>
      <c r="E22" s="28"/>
      <c r="F22" s="28"/>
    </row>
    <row r="23" spans="1:7" ht="15.75">
      <c r="A23" s="28" t="s">
        <v>112</v>
      </c>
      <c r="B23" s="28"/>
      <c r="C23" s="28"/>
      <c r="D23" s="28"/>
      <c r="E23" s="28"/>
      <c r="F23" s="28"/>
    </row>
    <row r="25" spans="1:7">
      <c r="A25" s="30" t="s">
        <v>59</v>
      </c>
      <c r="B25" s="30" t="s">
        <v>60</v>
      </c>
      <c r="C25" s="30" t="s">
        <v>85</v>
      </c>
    </row>
    <row r="26" spans="1:7" ht="15.75">
      <c r="A26" s="31">
        <v>3</v>
      </c>
      <c r="B26" s="58" t="s">
        <v>4</v>
      </c>
      <c r="C26" s="68">
        <f>'PRVO unesite podatke'!F18</f>
        <v>87800</v>
      </c>
      <c r="D26" s="9"/>
    </row>
    <row r="27" spans="1:7">
      <c r="A27" s="31">
        <v>31</v>
      </c>
      <c r="B27" s="58" t="s">
        <v>5</v>
      </c>
      <c r="C27" s="69">
        <f>'PRVO unesite podatke'!F19</f>
        <v>0</v>
      </c>
      <c r="D27" s="1"/>
    </row>
    <row r="28" spans="1:7">
      <c r="A28" s="31">
        <v>32</v>
      </c>
      <c r="B28" s="58" t="s">
        <v>6</v>
      </c>
      <c r="C28" s="69">
        <f>'PRVO unesite podatke'!F20</f>
        <v>60000</v>
      </c>
      <c r="D28" s="1"/>
    </row>
    <row r="29" spans="1:7">
      <c r="A29" s="31">
        <v>33</v>
      </c>
      <c r="B29" s="58" t="s">
        <v>7</v>
      </c>
      <c r="C29" s="69">
        <f>'PRVO unesite podatke'!F23</f>
        <v>0</v>
      </c>
      <c r="D29" s="1"/>
    </row>
    <row r="30" spans="1:7">
      <c r="A30" s="31">
        <v>34</v>
      </c>
      <c r="B30" s="58" t="s">
        <v>8</v>
      </c>
      <c r="C30" s="69">
        <f>'PRVO unesite podatke'!F24</f>
        <v>0</v>
      </c>
      <c r="D30" s="1"/>
    </row>
    <row r="31" spans="1:7">
      <c r="A31" s="31">
        <v>35</v>
      </c>
      <c r="B31" s="58" t="s">
        <v>9</v>
      </c>
      <c r="C31" s="69">
        <f>'PRVO unesite podatke'!F25</f>
        <v>19800</v>
      </c>
      <c r="D31" s="1"/>
    </row>
    <row r="32" spans="1:7">
      <c r="A32" s="31">
        <v>36</v>
      </c>
      <c r="B32" s="58" t="s">
        <v>10</v>
      </c>
      <c r="C32" s="69">
        <f>'PRVO unesite podatke'!F26</f>
        <v>8000</v>
      </c>
      <c r="D32" s="1"/>
    </row>
    <row r="33" spans="1:6">
      <c r="A33" s="31">
        <v>37</v>
      </c>
      <c r="B33" s="58" t="s">
        <v>11</v>
      </c>
      <c r="C33" s="69">
        <f>'PRVO unesite podatke'!F27</f>
        <v>0</v>
      </c>
      <c r="D33" s="1"/>
    </row>
    <row r="34" spans="1:6" ht="15.75">
      <c r="A34" s="31">
        <v>4</v>
      </c>
      <c r="B34" s="58" t="s">
        <v>12</v>
      </c>
      <c r="C34" s="68">
        <f>'PRVO unesite podatke'!F28</f>
        <v>96700</v>
      </c>
      <c r="D34" s="9"/>
    </row>
    <row r="35" spans="1:6">
      <c r="A35" s="31">
        <v>41</v>
      </c>
      <c r="B35" s="58" t="s">
        <v>13</v>
      </c>
      <c r="C35" s="69">
        <f>'PRVO unesite podatke'!F29</f>
        <v>33900</v>
      </c>
      <c r="D35" s="1"/>
    </row>
    <row r="36" spans="1:6">
      <c r="A36" s="31">
        <v>42</v>
      </c>
      <c r="B36" s="58" t="s">
        <v>14</v>
      </c>
      <c r="C36" s="69">
        <f>'PRVO unesite podatke'!F33</f>
        <v>60800</v>
      </c>
      <c r="D36" s="1"/>
    </row>
    <row r="37" spans="1:6">
      <c r="A37" s="31">
        <v>43</v>
      </c>
      <c r="B37" s="58" t="s">
        <v>15</v>
      </c>
      <c r="C37" s="69">
        <f>'PRVO unesite podatke'!F40</f>
        <v>400</v>
      </c>
      <c r="D37" s="1"/>
    </row>
    <row r="38" spans="1:6">
      <c r="A38" s="31">
        <v>44</v>
      </c>
      <c r="B38" s="58" t="s">
        <v>16</v>
      </c>
      <c r="C38" s="69">
        <f>'PRVO unesite podatke'!F41</f>
        <v>700</v>
      </c>
      <c r="D38" s="1"/>
    </row>
    <row r="39" spans="1:6">
      <c r="A39" s="31">
        <v>45</v>
      </c>
      <c r="B39" s="58" t="s">
        <v>17</v>
      </c>
      <c r="C39" s="69">
        <f>'PRVO unesite podatke'!F42</f>
        <v>500</v>
      </c>
      <c r="D39" s="1"/>
    </row>
    <row r="40" spans="1:6">
      <c r="A40" s="31">
        <v>46</v>
      </c>
      <c r="B40" s="58" t="s">
        <v>18</v>
      </c>
      <c r="C40" s="69">
        <f>'PRVO unesite podatke'!F44</f>
        <v>400</v>
      </c>
      <c r="D40" s="1"/>
    </row>
    <row r="41" spans="1:6">
      <c r="A41" s="31">
        <v>47</v>
      </c>
      <c r="B41" s="58" t="s">
        <v>88</v>
      </c>
      <c r="C41" s="69">
        <f>'PRVO unesite podatke'!F47</f>
        <v>0</v>
      </c>
      <c r="D41" s="1"/>
    </row>
    <row r="42" spans="1:6" ht="15.75">
      <c r="A42" s="31"/>
      <c r="B42" s="63" t="s">
        <v>91</v>
      </c>
      <c r="C42" s="68">
        <f>C26-C34</f>
        <v>-8900</v>
      </c>
      <c r="D42" s="9"/>
    </row>
    <row r="43" spans="1:6">
      <c r="A43" s="31"/>
      <c r="B43" s="58" t="s">
        <v>81</v>
      </c>
      <c r="C43" s="69">
        <f>'PRVO unesite podatke'!F50</f>
        <v>0</v>
      </c>
    </row>
    <row r="44" spans="1:6" ht="17.25">
      <c r="A44" s="31"/>
      <c r="B44" s="58" t="s">
        <v>133</v>
      </c>
      <c r="C44" s="70">
        <f>C42-C43</f>
        <v>-8900</v>
      </c>
    </row>
    <row r="45" spans="1:6" ht="17.25">
      <c r="A45" s="11"/>
      <c r="B45" s="65"/>
      <c r="C45" s="66"/>
    </row>
    <row r="46" spans="1:6" ht="17.25">
      <c r="A46" s="11"/>
      <c r="B46" s="65"/>
      <c r="C46" s="66"/>
    </row>
    <row r="47" spans="1:6">
      <c r="A47" s="11"/>
      <c r="B47" s="11"/>
      <c r="C47" s="59"/>
    </row>
    <row r="48" spans="1:6" ht="15.75">
      <c r="A48" s="76" t="s">
        <v>66</v>
      </c>
      <c r="B48" s="76"/>
      <c r="C48" s="76"/>
      <c r="D48" s="76"/>
      <c r="E48" s="76"/>
      <c r="F48" s="76"/>
    </row>
    <row r="49" spans="1:7" ht="15.75">
      <c r="A49" s="28"/>
      <c r="B49" s="28"/>
      <c r="C49" s="28"/>
      <c r="D49" s="28"/>
      <c r="E49" s="28"/>
      <c r="F49" s="28"/>
    </row>
    <row r="50" spans="1:7" ht="0.75" customHeight="1">
      <c r="A50" s="28"/>
      <c r="B50" s="28"/>
      <c r="C50" s="28"/>
      <c r="D50" s="28"/>
      <c r="E50" s="28"/>
      <c r="F50" s="28"/>
    </row>
    <row r="51" spans="1:7" ht="94.5" customHeight="1">
      <c r="A51" s="86" t="s">
        <v>99</v>
      </c>
      <c r="B51" s="86"/>
      <c r="C51" s="86"/>
      <c r="D51" s="86"/>
      <c r="E51" s="86"/>
      <c r="F51" s="86"/>
      <c r="G51" s="86"/>
    </row>
    <row r="52" spans="1:7" ht="15.75">
      <c r="A52" s="28"/>
      <c r="B52" s="28"/>
      <c r="C52" s="28"/>
      <c r="D52" s="28"/>
      <c r="E52" s="28"/>
      <c r="F52" s="28"/>
    </row>
    <row r="53" spans="1:7" ht="15.75">
      <c r="A53" s="28"/>
      <c r="B53" s="28"/>
      <c r="C53" s="28"/>
      <c r="D53" s="28"/>
      <c r="E53" s="28"/>
      <c r="F53" s="28"/>
    </row>
    <row r="54" spans="1:7" ht="15.75">
      <c r="A54" s="76" t="s">
        <v>67</v>
      </c>
      <c r="B54" s="76"/>
      <c r="C54" s="76"/>
      <c r="D54" s="76"/>
      <c r="E54" s="76"/>
      <c r="F54" s="76"/>
    </row>
    <row r="55" spans="1:7" ht="15.75">
      <c r="A55" s="28"/>
      <c r="B55" s="28"/>
      <c r="C55" s="28"/>
      <c r="D55" s="28"/>
      <c r="E55" s="28"/>
      <c r="F55" s="28"/>
    </row>
    <row r="56" spans="1:7" ht="15.75">
      <c r="A56" s="82" t="s">
        <v>113</v>
      </c>
      <c r="B56" s="82"/>
      <c r="C56" s="82"/>
      <c r="D56" s="82"/>
      <c r="E56" s="82"/>
      <c r="F56" s="82"/>
    </row>
    <row r="57" spans="1:7" ht="15.75">
      <c r="A57" s="28"/>
      <c r="B57" s="28"/>
      <c r="C57" s="28"/>
      <c r="D57" s="28"/>
      <c r="E57" s="28"/>
      <c r="F57" s="28"/>
    </row>
    <row r="58" spans="1:7" ht="15.75">
      <c r="A58" s="28" t="s">
        <v>68</v>
      </c>
      <c r="B58" s="33"/>
      <c r="C58" s="28" t="str">
        <f>CONCATENATE("Udruženje ", naziv,)</f>
        <v>Udruženje obrtnika Opatija, Matulji, Lovran i M.Draga</v>
      </c>
      <c r="D58" s="28"/>
      <c r="E58" s="28"/>
      <c r="F58" s="28"/>
    </row>
    <row r="59" spans="1:7" ht="15.75">
      <c r="A59" s="28"/>
      <c r="B59" s="28"/>
      <c r="C59" s="28"/>
      <c r="D59" s="28"/>
      <c r="E59" s="28"/>
      <c r="F59" s="28"/>
    </row>
    <row r="60" spans="1:7" ht="15.75">
      <c r="A60" s="28"/>
      <c r="B60" s="28"/>
      <c r="C60" s="28" t="s">
        <v>69</v>
      </c>
      <c r="D60" s="28"/>
      <c r="E60" s="28"/>
      <c r="F60" s="28"/>
    </row>
    <row r="61" spans="1:7" ht="15.75">
      <c r="A61" s="28"/>
      <c r="B61" s="7"/>
      <c r="C61" s="28" t="str">
        <f>'PRVO unesite podatke'!C8</f>
        <v>Mauricio Počekaj</v>
      </c>
      <c r="D61" s="28"/>
      <c r="E61" s="28"/>
      <c r="F61" s="28"/>
    </row>
    <row r="62" spans="1:7">
      <c r="B62" s="7"/>
    </row>
    <row r="63" spans="1:7">
      <c r="B63" s="7"/>
    </row>
    <row r="72" spans="1:6" ht="111.75" customHeight="1"/>
    <row r="75" spans="1:6" ht="33.75" customHeight="1">
      <c r="A75" s="83" t="s">
        <v>30</v>
      </c>
      <c r="B75" s="83"/>
      <c r="C75" s="83"/>
      <c r="D75" s="83"/>
      <c r="E75" s="83"/>
      <c r="F75" s="83"/>
    </row>
    <row r="76" spans="1:6" ht="36.75" customHeight="1">
      <c r="A76" s="83" t="s">
        <v>70</v>
      </c>
      <c r="B76" s="83"/>
      <c r="C76" s="83"/>
      <c r="D76" s="83"/>
      <c r="E76" s="83"/>
      <c r="F76" s="83"/>
    </row>
    <row r="77" spans="1:6" ht="53.25" customHeight="1">
      <c r="A77" s="84" t="s">
        <v>100</v>
      </c>
      <c r="B77" s="84"/>
      <c r="C77" s="84"/>
      <c r="D77" s="84"/>
      <c r="E77" s="84"/>
      <c r="F77" s="84"/>
    </row>
    <row r="78" spans="1:6" ht="33" customHeight="1">
      <c r="A78" s="83" t="str">
        <f>CONCATENATE("Udruženja ",naziv,)</f>
        <v>Udruženja obrtnika Opatija, Matulji, Lovran i M.Draga</v>
      </c>
      <c r="B78" s="83"/>
      <c r="C78" s="83"/>
      <c r="D78" s="83"/>
      <c r="E78" s="83"/>
      <c r="F78" s="83"/>
    </row>
    <row r="79" spans="1:6" ht="27.75" customHeight="1">
      <c r="A79" s="83" t="s">
        <v>114</v>
      </c>
      <c r="B79" s="83"/>
      <c r="C79" s="83"/>
      <c r="D79" s="83"/>
      <c r="E79" s="83"/>
      <c r="F79" s="83"/>
    </row>
    <row r="83" spans="1:7" ht="17.25">
      <c r="A83" s="15" t="s">
        <v>47</v>
      </c>
    </row>
    <row r="86" spans="1:7" ht="49.5" customHeight="1">
      <c r="A86" s="86" t="str">
        <f>CONCATENATE("Prilikom izrade prijedloga Financijskog plana za 2024. godinu Udruženja ",naziv," , vodilo se računa o ostvarenim primicima i izdacima za razdoblje 01.01.-30.09.2023. godine, procjeni ostvarenja istih do kraja 31.12.2023. godine te prijedlogu aktivnosti iz prijedloga programa rada Udruženja za 2024. godinu.")</f>
        <v>Prilikom izrade prijedloga Financijskog plana za 2024. godinu Udruženja obrtnika Opatija, Matulji, Lovran i M.Draga , vodilo se računa o ostvarenim primicima i izdacima za razdoblje 01.01.-30.09.2023. godine, procjeni ostvarenja istih do kraja 31.12.2023. godine te prijedlogu aktivnosti iz prijedloga programa rada Udruženja za 2024. godinu.</v>
      </c>
      <c r="B86" s="86"/>
      <c r="C86" s="86"/>
      <c r="D86" s="86"/>
      <c r="E86" s="86"/>
      <c r="F86" s="86"/>
      <c r="G86" s="86"/>
    </row>
    <row r="87" spans="1:7" ht="47.25" customHeight="1">
      <c r="A87" s="86" t="s">
        <v>101</v>
      </c>
      <c r="B87" s="86"/>
      <c r="C87" s="86"/>
      <c r="D87" s="86"/>
      <c r="E87" s="86"/>
      <c r="F87" s="86"/>
      <c r="G87" s="86"/>
    </row>
    <row r="88" spans="1:7" ht="70.5" customHeight="1">
      <c r="A88" s="86" t="s">
        <v>115</v>
      </c>
      <c r="B88" s="86"/>
      <c r="C88" s="86"/>
      <c r="D88" s="86"/>
      <c r="E88" s="86"/>
      <c r="F88" s="86"/>
      <c r="G88" s="86"/>
    </row>
    <row r="91" spans="1:7" ht="21">
      <c r="A91" s="14" t="s">
        <v>48</v>
      </c>
      <c r="B91" s="57"/>
    </row>
    <row r="93" spans="1:7" ht="15.75">
      <c r="A93" s="28" t="s">
        <v>106</v>
      </c>
      <c r="B93" s="28"/>
      <c r="C93" s="28"/>
      <c r="D93" s="28"/>
      <c r="E93" s="71">
        <f>C100</f>
        <v>79766</v>
      </c>
    </row>
    <row r="94" spans="1:7" ht="15.75">
      <c r="A94" s="28" t="s">
        <v>116</v>
      </c>
      <c r="B94" s="28"/>
      <c r="C94" s="28"/>
      <c r="D94" s="28"/>
      <c r="E94" s="71">
        <f>E100</f>
        <v>87800</v>
      </c>
    </row>
    <row r="95" spans="1:7" ht="15.75">
      <c r="A95" s="28"/>
      <c r="B95" s="28"/>
      <c r="C95" s="28"/>
      <c r="D95" s="28"/>
      <c r="E95" s="28"/>
    </row>
    <row r="96" spans="1:7" ht="17.25">
      <c r="A96" s="38" t="s">
        <v>134</v>
      </c>
      <c r="B96" s="38"/>
      <c r="C96" s="34"/>
      <c r="D96" s="37">
        <f>F100</f>
        <v>0.1007196048441692</v>
      </c>
      <c r="E96" s="28"/>
    </row>
    <row r="97" spans="1:7">
      <c r="A97" s="1"/>
      <c r="E97" s="8"/>
    </row>
    <row r="98" spans="1:7" ht="49.5" customHeight="1">
      <c r="A98" s="42" t="s">
        <v>59</v>
      </c>
      <c r="B98" s="42" t="s">
        <v>60</v>
      </c>
      <c r="C98" s="43" t="s">
        <v>107</v>
      </c>
      <c r="D98" s="43" t="s">
        <v>104</v>
      </c>
      <c r="E98" s="43" t="s">
        <v>117</v>
      </c>
      <c r="F98" s="43" t="s">
        <v>72</v>
      </c>
      <c r="G98" s="44" t="s">
        <v>61</v>
      </c>
    </row>
    <row r="99" spans="1:7" ht="23.25" customHeight="1">
      <c r="A99" s="45"/>
      <c r="B99" s="45"/>
      <c r="C99" s="43">
        <v>1</v>
      </c>
      <c r="D99" s="43">
        <v>2</v>
      </c>
      <c r="E99" s="43">
        <v>3</v>
      </c>
      <c r="F99" s="46" t="s">
        <v>71</v>
      </c>
      <c r="G99" s="44">
        <v>5</v>
      </c>
    </row>
    <row r="100" spans="1:7">
      <c r="A100" s="45">
        <v>3</v>
      </c>
      <c r="B100" s="45" t="s">
        <v>4</v>
      </c>
      <c r="C100" s="47">
        <f>'PRVO unesite podatke'!D18</f>
        <v>79766</v>
      </c>
      <c r="D100" s="47">
        <f>'PRVO unesite podatke'!E18</f>
        <v>54971</v>
      </c>
      <c r="E100" s="47">
        <f>'PRVO unesite podatke'!F18</f>
        <v>87800</v>
      </c>
      <c r="F100" s="48">
        <f t="shared" ref="F100:F108" si="0">E100/C100-1</f>
        <v>0.1007196048441692</v>
      </c>
      <c r="G100" s="49">
        <f>G101+G102+G105+G106+G107+G108</f>
        <v>100</v>
      </c>
    </row>
    <row r="101" spans="1:7">
      <c r="A101" s="45">
        <v>31</v>
      </c>
      <c r="B101" s="45" t="s">
        <v>5</v>
      </c>
      <c r="C101" s="50">
        <f>'PRVO unesite podatke'!D19</f>
        <v>0</v>
      </c>
      <c r="D101" s="50">
        <f>'PRVO unesite podatke'!E19</f>
        <v>0</v>
      </c>
      <c r="E101" s="50">
        <f>'PRVO unesite podatke'!F19</f>
        <v>0</v>
      </c>
      <c r="F101" s="48">
        <v>0</v>
      </c>
      <c r="G101" s="47">
        <f>E101/$E$100*100</f>
        <v>0</v>
      </c>
    </row>
    <row r="102" spans="1:7">
      <c r="A102" s="45">
        <v>32</v>
      </c>
      <c r="B102" s="45" t="s">
        <v>6</v>
      </c>
      <c r="C102" s="50">
        <f>'PRVO unesite podatke'!D20</f>
        <v>53753</v>
      </c>
      <c r="D102" s="50">
        <f>'PRVO unesite podatke'!E20</f>
        <v>45189</v>
      </c>
      <c r="E102" s="50">
        <f>'PRVO unesite podatke'!F20</f>
        <v>60000</v>
      </c>
      <c r="F102" s="48">
        <f t="shared" si="0"/>
        <v>0.11621676929659741</v>
      </c>
      <c r="G102" s="47">
        <f>E102/$E$100*100</f>
        <v>68.337129840546694</v>
      </c>
    </row>
    <row r="103" spans="1:7">
      <c r="A103" s="45">
        <v>32121</v>
      </c>
      <c r="B103" s="45" t="s">
        <v>19</v>
      </c>
      <c r="C103" s="50">
        <f>'PRVO unesite podatke'!D21</f>
        <v>53753</v>
      </c>
      <c r="D103" s="50">
        <f>'PRVO unesite podatke'!E21</f>
        <v>45189</v>
      </c>
      <c r="E103" s="50">
        <f>'PRVO unesite podatke'!F21</f>
        <v>60000</v>
      </c>
      <c r="F103" s="48">
        <f t="shared" si="0"/>
        <v>0.11621676929659741</v>
      </c>
      <c r="G103" s="47">
        <f>E103/$E$102*100</f>
        <v>100</v>
      </c>
    </row>
    <row r="104" spans="1:7">
      <c r="A104" s="45">
        <v>32122</v>
      </c>
      <c r="B104" s="45" t="s">
        <v>20</v>
      </c>
      <c r="C104" s="50">
        <f>'PRVO unesite podatke'!D22</f>
        <v>0</v>
      </c>
      <c r="D104" s="50">
        <f>'PRVO unesite podatke'!E22</f>
        <v>0</v>
      </c>
      <c r="E104" s="50">
        <f>'PRVO unesite podatke'!F22</f>
        <v>0</v>
      </c>
      <c r="F104" s="48">
        <v>0</v>
      </c>
      <c r="G104" s="47">
        <f>E104/$E$102*100</f>
        <v>0</v>
      </c>
    </row>
    <row r="105" spans="1:7">
      <c r="A105" s="45">
        <v>33</v>
      </c>
      <c r="B105" s="45" t="s">
        <v>7</v>
      </c>
      <c r="C105" s="50">
        <f>'PRVO unesite podatke'!D23</f>
        <v>0</v>
      </c>
      <c r="D105" s="50">
        <f>'PRVO unesite podatke'!E23</f>
        <v>0</v>
      </c>
      <c r="E105" s="50">
        <f>'PRVO unesite podatke'!F23</f>
        <v>0</v>
      </c>
      <c r="F105" s="48">
        <v>0</v>
      </c>
      <c r="G105" s="47">
        <f>E105/$E$100*100</f>
        <v>0</v>
      </c>
    </row>
    <row r="106" spans="1:7">
      <c r="A106" s="45">
        <v>34</v>
      </c>
      <c r="B106" s="45" t="s">
        <v>8</v>
      </c>
      <c r="C106" s="50">
        <f>'PRVO unesite podatke'!D24</f>
        <v>0</v>
      </c>
      <c r="D106" s="50">
        <f>'PRVO unesite podatke'!E24</f>
        <v>0</v>
      </c>
      <c r="E106" s="50">
        <f>'PRVO unesite podatke'!F24</f>
        <v>0</v>
      </c>
      <c r="F106" s="48">
        <v>0</v>
      </c>
      <c r="G106" s="47">
        <f>E106/$E$100*100</f>
        <v>0</v>
      </c>
    </row>
    <row r="107" spans="1:7">
      <c r="A107" s="45">
        <v>35</v>
      </c>
      <c r="B107" s="45" t="s">
        <v>9</v>
      </c>
      <c r="C107" s="50">
        <f>'PRVO unesite podatke'!D25</f>
        <v>18050</v>
      </c>
      <c r="D107" s="50">
        <f>'PRVO unesite podatke'!E25</f>
        <v>9782</v>
      </c>
      <c r="E107" s="50">
        <f>'PRVO unesite podatke'!F25</f>
        <v>19800</v>
      </c>
      <c r="F107" s="48">
        <f t="shared" si="0"/>
        <v>9.695290858725758E-2</v>
      </c>
      <c r="G107" s="47">
        <f>E107/$E$100*100</f>
        <v>22.551252847380411</v>
      </c>
    </row>
    <row r="108" spans="1:7">
      <c r="A108" s="45">
        <v>36</v>
      </c>
      <c r="B108" s="45" t="s">
        <v>10</v>
      </c>
      <c r="C108" s="50">
        <f>'PRVO unesite podatke'!D26</f>
        <v>7963</v>
      </c>
      <c r="D108" s="50">
        <f>'PRVO unesite podatke'!E26</f>
        <v>0</v>
      </c>
      <c r="E108" s="50">
        <f>'PRVO unesite podatke'!F26</f>
        <v>8000</v>
      </c>
      <c r="F108" s="48">
        <f t="shared" si="0"/>
        <v>4.6464900163254441E-3</v>
      </c>
      <c r="G108" s="47">
        <f>E108/$E$100*100</f>
        <v>9.1116173120728927</v>
      </c>
    </row>
    <row r="109" spans="1:7">
      <c r="A109" s="45">
        <v>37</v>
      </c>
      <c r="B109" s="45" t="s">
        <v>11</v>
      </c>
      <c r="C109" s="50">
        <f>'PRVO unesite podatke'!D27</f>
        <v>0</v>
      </c>
      <c r="D109" s="50">
        <f>'PRVO unesite podatke'!E27</f>
        <v>0</v>
      </c>
      <c r="E109" s="50">
        <f>'PRVO unesite podatke'!F27</f>
        <v>0</v>
      </c>
      <c r="F109" s="48">
        <v>0</v>
      </c>
      <c r="G109" s="49"/>
    </row>
    <row r="111" spans="1:7" ht="15.75">
      <c r="A111" s="28" t="s">
        <v>31</v>
      </c>
      <c r="B111" s="28"/>
      <c r="C111" s="28"/>
      <c r="D111" s="28"/>
      <c r="E111" s="28"/>
      <c r="F111" s="28"/>
      <c r="G111" s="28"/>
    </row>
    <row r="112" spans="1:7" ht="15.75">
      <c r="A112" s="28"/>
      <c r="B112" s="28"/>
      <c r="C112" s="28"/>
      <c r="D112" s="28"/>
      <c r="E112" s="28"/>
      <c r="F112" s="28"/>
      <c r="G112" s="28"/>
    </row>
    <row r="113" spans="1:7" ht="16.5" customHeight="1">
      <c r="A113" s="38" t="str">
        <f>CONCATENATE("Povećava se stavka očekivani prihod od naplate komorskog doprinosa za ",ROUND(F102*100,2)," %")</f>
        <v>Povećava se stavka očekivani prihod od naplate komorskog doprinosa za 11,62 %</v>
      </c>
      <c r="B113" s="38"/>
      <c r="C113" s="38"/>
      <c r="D113" s="38"/>
      <c r="E113" s="28"/>
      <c r="F113" s="28"/>
      <c r="G113" s="28"/>
    </row>
    <row r="114" spans="1:7" ht="187.5" customHeight="1">
      <c r="A114" s="86" t="s">
        <v>135</v>
      </c>
      <c r="B114" s="86"/>
      <c r="C114" s="86"/>
      <c r="D114" s="86"/>
      <c r="E114" s="86"/>
      <c r="F114" s="86"/>
      <c r="G114" s="86"/>
    </row>
    <row r="115" spans="1:7" ht="48.75" customHeight="1">
      <c r="A115" s="89"/>
      <c r="B115" s="89"/>
      <c r="C115" s="89"/>
      <c r="D115" s="89"/>
      <c r="E115" s="89"/>
      <c r="F115" s="89"/>
      <c r="G115" s="89"/>
    </row>
    <row r="119" spans="1:7" ht="21">
      <c r="A119" s="14" t="s">
        <v>49</v>
      </c>
      <c r="B119" s="57"/>
    </row>
    <row r="121" spans="1:7" ht="15.75">
      <c r="A121" s="28" t="s">
        <v>108</v>
      </c>
      <c r="B121" s="28"/>
      <c r="C121" s="28"/>
      <c r="D121" s="28"/>
      <c r="E121" s="71">
        <f>C130</f>
        <v>79766</v>
      </c>
    </row>
    <row r="122" spans="1:7" ht="15.75">
      <c r="A122" s="28" t="s">
        <v>118</v>
      </c>
      <c r="B122" s="28"/>
      <c r="C122" s="28"/>
      <c r="D122" s="28"/>
      <c r="E122" s="71">
        <f>E130</f>
        <v>96700</v>
      </c>
    </row>
    <row r="123" spans="1:7" ht="15.75">
      <c r="A123" s="28"/>
      <c r="B123" s="28"/>
      <c r="C123" s="28"/>
      <c r="D123" s="28"/>
      <c r="E123" s="35"/>
    </row>
    <row r="124" spans="1:7" ht="17.25">
      <c r="A124" s="15" t="s">
        <v>136</v>
      </c>
      <c r="B124" s="15"/>
      <c r="C124" s="37"/>
      <c r="D124" s="37">
        <f>F130</f>
        <v>0.21229596569967146</v>
      </c>
      <c r="E124" s="35"/>
    </row>
    <row r="125" spans="1:7" ht="15.75">
      <c r="A125" s="28"/>
      <c r="B125" s="28"/>
      <c r="C125" s="36"/>
      <c r="D125" s="36"/>
      <c r="E125" s="35"/>
    </row>
    <row r="126" spans="1:7" ht="15.75">
      <c r="A126" s="28" t="s">
        <v>32</v>
      </c>
      <c r="B126" s="28"/>
      <c r="C126" s="28"/>
      <c r="D126" s="28"/>
      <c r="E126" s="28"/>
    </row>
    <row r="128" spans="1:7" ht="45">
      <c r="A128" s="51" t="str">
        <f t="shared" ref="A128:G128" si="1">A98</f>
        <v>Razred</v>
      </c>
      <c r="B128" s="51" t="str">
        <f t="shared" si="1"/>
        <v>Naziv</v>
      </c>
      <c r="C128" s="52" t="str">
        <f t="shared" si="1"/>
        <v>Financijski plan za 2023.</v>
      </c>
      <c r="D128" s="52" t="str">
        <f t="shared" si="1"/>
        <v>Izvršeno 30.09.2023.</v>
      </c>
      <c r="E128" s="52" t="str">
        <f t="shared" si="1"/>
        <v>Financijski plan za 2024.</v>
      </c>
      <c r="F128" s="52" t="str">
        <f t="shared" si="1"/>
        <v>% u odnosu na planirano</v>
      </c>
      <c r="G128" s="52" t="str">
        <f t="shared" si="1"/>
        <v>Udio u nadgrupi (%)</v>
      </c>
    </row>
    <row r="129" spans="1:7">
      <c r="A129" s="45"/>
      <c r="B129" s="45"/>
      <c r="C129" s="42">
        <f>C99</f>
        <v>1</v>
      </c>
      <c r="D129" s="42">
        <f>D99</f>
        <v>2</v>
      </c>
      <c r="E129" s="42">
        <f>E99</f>
        <v>3</v>
      </c>
      <c r="F129" s="42" t="str">
        <f>F99</f>
        <v>4=(3/1)</v>
      </c>
      <c r="G129" s="42">
        <f>G99</f>
        <v>5</v>
      </c>
    </row>
    <row r="130" spans="1:7">
      <c r="A130" s="45">
        <f>'PRVO unesite podatke'!B28</f>
        <v>4</v>
      </c>
      <c r="B130" s="45" t="str">
        <f>'PRVO unesite podatke'!C28</f>
        <v>Rashodi</v>
      </c>
      <c r="C130" s="47">
        <f>'PRVO unesite podatke'!D28</f>
        <v>79766</v>
      </c>
      <c r="D130" s="47">
        <f>'PRVO unesite podatke'!E28</f>
        <v>59255</v>
      </c>
      <c r="E130" s="47">
        <f>'PRVO unesite podatke'!F28</f>
        <v>96700</v>
      </c>
      <c r="F130" s="53">
        <f t="shared" ref="F130:F136" si="2">(E130/C130)-1</f>
        <v>0.21229596569967146</v>
      </c>
      <c r="G130" s="49">
        <f>SUM(G131:G137)</f>
        <v>99.999999999999986</v>
      </c>
    </row>
    <row r="131" spans="1:7">
      <c r="A131" s="45">
        <f>'PRVO unesite podatke'!B29</f>
        <v>41</v>
      </c>
      <c r="B131" s="45" t="str">
        <f>'PRVO unesite podatke'!C29</f>
        <v>Rashodi za zaposlene</v>
      </c>
      <c r="C131" s="50">
        <f>'PRVO unesite podatke'!D29</f>
        <v>22297</v>
      </c>
      <c r="D131" s="50">
        <f>'PRVO unesite podatke'!E29</f>
        <v>15222</v>
      </c>
      <c r="E131" s="50">
        <f>'PRVO unesite podatke'!F29</f>
        <v>33900</v>
      </c>
      <c r="F131" s="53">
        <f t="shared" si="2"/>
        <v>0.52038390814907842</v>
      </c>
      <c r="G131" s="50">
        <f>E131/$E$130*100</f>
        <v>35.056876938986562</v>
      </c>
    </row>
    <row r="132" spans="1:7">
      <c r="A132" s="45">
        <f>'PRVO unesite podatke'!B33</f>
        <v>42</v>
      </c>
      <c r="B132" s="45" t="str">
        <f>'PRVO unesite podatke'!C33</f>
        <v>Materijalni rashodi</v>
      </c>
      <c r="C132" s="50">
        <f>'PRVO unesite podatke'!D33</f>
        <v>55278</v>
      </c>
      <c r="D132" s="50">
        <f>'PRVO unesite podatke'!E33</f>
        <v>39988</v>
      </c>
      <c r="E132" s="50">
        <f>'PRVO unesite podatke'!F33</f>
        <v>60800</v>
      </c>
      <c r="F132" s="53">
        <f t="shared" si="2"/>
        <v>9.989507579869028E-2</v>
      </c>
      <c r="G132" s="50">
        <f t="shared" ref="G132:G137" si="3">E132/$E$130*100</f>
        <v>62.874870734229575</v>
      </c>
    </row>
    <row r="133" spans="1:7">
      <c r="A133" s="45">
        <f>'PRVO unesite podatke'!B40</f>
        <v>43</v>
      </c>
      <c r="B133" s="45" t="str">
        <f>'PRVO unesite podatke'!C40</f>
        <v>Rashodi amortizacije</v>
      </c>
      <c r="C133" s="50">
        <f>'PRVO unesite podatke'!D40</f>
        <v>199</v>
      </c>
      <c r="D133" s="50">
        <f>'PRVO unesite podatke'!E40</f>
        <v>0</v>
      </c>
      <c r="E133" s="50">
        <f>'PRVO unesite podatke'!F40</f>
        <v>400</v>
      </c>
      <c r="F133" s="53">
        <f t="shared" si="2"/>
        <v>1.0100502512562812</v>
      </c>
      <c r="G133" s="50">
        <f t="shared" si="3"/>
        <v>0.41365046535677358</v>
      </c>
    </row>
    <row r="134" spans="1:7">
      <c r="A134" s="45">
        <f>'PRVO unesite podatke'!B41</f>
        <v>44</v>
      </c>
      <c r="B134" s="45" t="str">
        <f>'PRVO unesite podatke'!C41</f>
        <v>Financijski rashodi</v>
      </c>
      <c r="C134" s="50">
        <f>'PRVO unesite podatke'!D41</f>
        <v>664</v>
      </c>
      <c r="D134" s="50">
        <f>'PRVO unesite podatke'!E41</f>
        <v>1499</v>
      </c>
      <c r="E134" s="50">
        <f>'PRVO unesite podatke'!F41</f>
        <v>700</v>
      </c>
      <c r="F134" s="53">
        <f t="shared" si="2"/>
        <v>5.4216867469879526E-2</v>
      </c>
      <c r="G134" s="50">
        <f t="shared" si="3"/>
        <v>0.72388831437435364</v>
      </c>
    </row>
    <row r="135" spans="1:7">
      <c r="A135" s="45">
        <f>'PRVO unesite podatke'!B42</f>
        <v>45</v>
      </c>
      <c r="B135" s="45" t="str">
        <f>'PRVO unesite podatke'!C42</f>
        <v>Donacije</v>
      </c>
      <c r="C135" s="50">
        <f>'PRVO unesite podatke'!D42</f>
        <v>664</v>
      </c>
      <c r="D135" s="50">
        <f>'PRVO unesite podatke'!E42</f>
        <v>2200</v>
      </c>
      <c r="E135" s="50">
        <f>'PRVO unesite podatke'!F42</f>
        <v>500</v>
      </c>
      <c r="F135" s="53">
        <f t="shared" si="2"/>
        <v>-0.24698795180722888</v>
      </c>
      <c r="G135" s="50">
        <f t="shared" si="3"/>
        <v>0.51706308169596693</v>
      </c>
    </row>
    <row r="136" spans="1:7">
      <c r="A136" s="45">
        <f>'PRVO unesite podatke'!B44</f>
        <v>46</v>
      </c>
      <c r="B136" s="45" t="str">
        <f>'PRVO unesite podatke'!C44</f>
        <v>Ostali rashodi</v>
      </c>
      <c r="C136" s="50">
        <f>'PRVO unesite podatke'!D44</f>
        <v>664</v>
      </c>
      <c r="D136" s="50">
        <f>'PRVO unesite podatke'!E44</f>
        <v>346</v>
      </c>
      <c r="E136" s="50">
        <f>'PRVO unesite podatke'!F44</f>
        <v>400</v>
      </c>
      <c r="F136" s="53">
        <f t="shared" si="2"/>
        <v>-0.39759036144578308</v>
      </c>
      <c r="G136" s="50">
        <f t="shared" si="3"/>
        <v>0.41365046535677358</v>
      </c>
    </row>
    <row r="137" spans="1:7">
      <c r="A137" s="45">
        <f>'PRVO unesite podatke'!B47</f>
        <v>47</v>
      </c>
      <c r="B137" s="45" t="str">
        <f>'PRVO unesite podatke'!C47</f>
        <v>Rashodi vezani uz financiranje pov. neprofitnih</v>
      </c>
      <c r="C137" s="50">
        <f>'PRVO unesite podatke'!D47</f>
        <v>0</v>
      </c>
      <c r="D137" s="50">
        <f>'PRVO unesite podatke'!E47</f>
        <v>0</v>
      </c>
      <c r="E137" s="50">
        <f>'PRVO unesite podatke'!F47</f>
        <v>0</v>
      </c>
      <c r="F137" s="53">
        <v>0</v>
      </c>
      <c r="G137" s="50">
        <f t="shared" si="3"/>
        <v>0</v>
      </c>
    </row>
    <row r="138" spans="1:7">
      <c r="C138" s="1"/>
      <c r="D138" s="1"/>
      <c r="E138" s="1"/>
      <c r="F138" s="1"/>
    </row>
    <row r="139" spans="1:7" ht="15.75">
      <c r="A139" s="28"/>
      <c r="B139" s="28"/>
      <c r="E139" s="1"/>
      <c r="F139" s="1"/>
    </row>
    <row r="140" spans="1:7" ht="15.75">
      <c r="A140" s="28" t="s">
        <v>33</v>
      </c>
      <c r="B140" s="28"/>
      <c r="F140" s="1"/>
    </row>
    <row r="141" spans="1:7">
      <c r="F141" s="1"/>
    </row>
    <row r="142" spans="1:7">
      <c r="F142" s="1"/>
    </row>
    <row r="143" spans="1:7">
      <c r="A143" s="2" t="s">
        <v>89</v>
      </c>
      <c r="B143" s="2"/>
      <c r="E143" s="1"/>
      <c r="F143" s="1"/>
    </row>
    <row r="144" spans="1:7">
      <c r="E144" s="1"/>
      <c r="F144" s="1"/>
    </row>
    <row r="145" spans="1:7" ht="33" customHeight="1">
      <c r="A145" s="80" t="str">
        <f>CONCATENATE("Broj zaposlenih u Udruženju na dan 30.09.2023. godine je ",'pregledati tekst i prilagoditi '!C154," zaposlenika.")</f>
        <v>Broj zaposlenih u Udruženju na dan 30.09.2023. godine je 1 zaposlenika.</v>
      </c>
      <c r="B145" s="80"/>
      <c r="C145" s="80"/>
      <c r="D145" s="80"/>
      <c r="E145" s="80"/>
      <c r="F145" s="80"/>
      <c r="G145" s="80"/>
    </row>
    <row r="146" spans="1:7" ht="33" customHeight="1">
      <c r="A146" s="73" t="s">
        <v>137</v>
      </c>
      <c r="B146" s="72"/>
      <c r="C146" s="40"/>
      <c r="D146" s="40"/>
      <c r="E146" s="40"/>
      <c r="F146" s="40"/>
      <c r="G146" s="40"/>
    </row>
    <row r="147" spans="1:7" ht="15.75">
      <c r="A147" s="28" t="s">
        <v>109</v>
      </c>
      <c r="B147" s="28"/>
      <c r="C147" s="28"/>
      <c r="D147" s="28"/>
      <c r="E147" s="35"/>
      <c r="F147" s="35"/>
      <c r="G147" s="28"/>
    </row>
    <row r="149" spans="1:7" ht="39">
      <c r="A149" s="44" t="s">
        <v>34</v>
      </c>
      <c r="B149" s="44" t="s">
        <v>35</v>
      </c>
      <c r="C149" s="44" t="s">
        <v>102</v>
      </c>
    </row>
    <row r="150" spans="1:7">
      <c r="A150" s="31" t="s">
        <v>36</v>
      </c>
      <c r="B150" s="31" t="s">
        <v>37</v>
      </c>
      <c r="C150" s="31">
        <f>'PRVO unesite podatke'!C11</f>
        <v>0</v>
      </c>
    </row>
    <row r="151" spans="1:7">
      <c r="A151" s="31" t="s">
        <v>38</v>
      </c>
      <c r="B151" s="31" t="s">
        <v>39</v>
      </c>
      <c r="C151" s="31">
        <f>'PRVO unesite podatke'!C12</f>
        <v>0</v>
      </c>
    </row>
    <row r="152" spans="1:7">
      <c r="A152" s="31" t="s">
        <v>40</v>
      </c>
      <c r="B152" s="31" t="s">
        <v>41</v>
      </c>
      <c r="C152" s="31">
        <f>'PRVO unesite podatke'!C13</f>
        <v>0</v>
      </c>
    </row>
    <row r="153" spans="1:7">
      <c r="A153" s="31" t="s">
        <v>42</v>
      </c>
      <c r="B153" s="31" t="s">
        <v>43</v>
      </c>
      <c r="C153" s="31">
        <f>'PRVO unesite podatke'!C14</f>
        <v>1</v>
      </c>
    </row>
    <row r="154" spans="1:7">
      <c r="A154" s="31"/>
      <c r="B154" s="54" t="s">
        <v>44</v>
      </c>
      <c r="C154" s="54">
        <f>SUM(C150:C153)</f>
        <v>1</v>
      </c>
    </row>
    <row r="156" spans="1:7" ht="39.75" customHeight="1">
      <c r="A156" s="90" t="str">
        <f>CONCATENATE("Izdaci za zaposlene planiraju se u iznosu od ",DOLLAR(E164,2),". U strukturi ukupnih rashoda Udruženja, izdaci za zaposlene čine ",ROUND(G131,2)," % ukupnih rashoda.")</f>
        <v>Izdaci za zaposlene planiraju se u iznosu od 33.900,00 €. U strukturi ukupnih rashoda Udruženja, izdaci za zaposlene čine 35,06 % ukupnih rashoda.</v>
      </c>
      <c r="B156" s="90"/>
      <c r="C156" s="90"/>
      <c r="D156" s="90"/>
      <c r="E156" s="90"/>
      <c r="F156" s="90"/>
      <c r="G156" s="90"/>
    </row>
    <row r="157" spans="1:7" ht="15.75">
      <c r="A157" s="60"/>
      <c r="B157" s="60"/>
      <c r="C157" s="61"/>
      <c r="D157" s="61"/>
      <c r="E157" s="61"/>
      <c r="F157" s="61"/>
      <c r="G157" s="61"/>
    </row>
    <row r="158" spans="1:7" ht="2.25" customHeight="1">
      <c r="A158" s="60"/>
      <c r="B158" s="60"/>
      <c r="C158" s="61"/>
      <c r="D158" s="61"/>
      <c r="E158" s="61"/>
      <c r="F158" s="61"/>
      <c r="G158" s="61"/>
    </row>
    <row r="159" spans="1:7" ht="15.75" hidden="1">
      <c r="A159" s="61"/>
      <c r="B159" s="61"/>
      <c r="C159" s="61"/>
      <c r="D159" s="61"/>
      <c r="E159" s="61"/>
      <c r="F159" s="61"/>
      <c r="G159" s="61"/>
    </row>
    <row r="160" spans="1:7" ht="15.75">
      <c r="A160" s="82" t="s">
        <v>74</v>
      </c>
      <c r="B160" s="82"/>
      <c r="C160" s="82"/>
      <c r="D160" s="82"/>
      <c r="E160" s="82"/>
      <c r="F160" s="82"/>
      <c r="G160" s="82"/>
    </row>
    <row r="162" spans="1:7" ht="39">
      <c r="A162" s="44" t="str">
        <f t="shared" ref="A162:G162" si="4">A128</f>
        <v>Razred</v>
      </c>
      <c r="B162" s="44" t="str">
        <f t="shared" si="4"/>
        <v>Naziv</v>
      </c>
      <c r="C162" s="44" t="str">
        <f t="shared" si="4"/>
        <v>Financijski plan za 2023.</v>
      </c>
      <c r="D162" s="44" t="str">
        <f t="shared" si="4"/>
        <v>Izvršeno 30.09.2023.</v>
      </c>
      <c r="E162" s="44" t="str">
        <f t="shared" si="4"/>
        <v>Financijski plan za 2024.</v>
      </c>
      <c r="F162" s="44" t="str">
        <f t="shared" si="4"/>
        <v>% u odnosu na planirano</v>
      </c>
      <c r="G162" s="44" t="str">
        <f t="shared" si="4"/>
        <v>Udio u nadgrupi (%)</v>
      </c>
    </row>
    <row r="163" spans="1:7">
      <c r="A163" s="31"/>
      <c r="B163" s="31"/>
      <c r="C163" s="51">
        <f>C129</f>
        <v>1</v>
      </c>
      <c r="D163" s="51">
        <f>D129</f>
        <v>2</v>
      </c>
      <c r="E163" s="51">
        <f>E129</f>
        <v>3</v>
      </c>
      <c r="F163" s="51" t="str">
        <f>F129</f>
        <v>4=(3/1)</v>
      </c>
      <c r="G163" s="51">
        <f>G129</f>
        <v>5</v>
      </c>
    </row>
    <row r="164" spans="1:7">
      <c r="A164" s="31">
        <f>'PRVO unesite podatke'!B29</f>
        <v>41</v>
      </c>
      <c r="B164" s="31" t="str">
        <f>'PRVO unesite podatke'!C29</f>
        <v>Rashodi za zaposlene</v>
      </c>
      <c r="C164" s="32">
        <f>'PRVO unesite podatke'!D29</f>
        <v>22297</v>
      </c>
      <c r="D164" s="32">
        <f>'PRVO unesite podatke'!E29</f>
        <v>15222</v>
      </c>
      <c r="E164" s="32">
        <f>'PRVO unesite podatke'!F29</f>
        <v>33900</v>
      </c>
      <c r="F164" s="55">
        <f>(E164/C164)-1</f>
        <v>0.52038390814907842</v>
      </c>
      <c r="G164" s="32">
        <f>SUM(G165:G167)</f>
        <v>100.00000000000001</v>
      </c>
    </row>
    <row r="165" spans="1:7">
      <c r="A165" s="31">
        <f>'PRVO unesite podatke'!B30</f>
        <v>411</v>
      </c>
      <c r="B165" s="31" t="str">
        <f>'PRVO unesite podatke'!C30</f>
        <v>Plaće (bruto I)</v>
      </c>
      <c r="C165" s="32">
        <f>'PRVO unesite podatke'!D30</f>
        <v>18183</v>
      </c>
      <c r="D165" s="32">
        <f>'PRVO unesite podatke'!E30</f>
        <v>12210</v>
      </c>
      <c r="E165" s="32">
        <f>'PRVO unesite podatke'!F30</f>
        <v>27000</v>
      </c>
      <c r="F165" s="55">
        <f>(E165/C165)-1</f>
        <v>0.48490348127371719</v>
      </c>
      <c r="G165" s="32">
        <f>E165/$E$164*100</f>
        <v>79.646017699115049</v>
      </c>
    </row>
    <row r="166" spans="1:7">
      <c r="A166" s="31">
        <f>'PRVO unesite podatke'!B31</f>
        <v>412</v>
      </c>
      <c r="B166" s="45" t="str">
        <f>'PRVO unesite podatke'!C31</f>
        <v>Ostali rashodi za zaposlene (dodaci na plaću)</v>
      </c>
      <c r="C166" s="32">
        <f>'PRVO unesite podatke'!D31</f>
        <v>1327</v>
      </c>
      <c r="D166" s="32">
        <f>'PRVO unesite podatke'!E31</f>
        <v>997</v>
      </c>
      <c r="E166" s="32">
        <f>'PRVO unesite podatke'!F31</f>
        <v>2700</v>
      </c>
      <c r="F166" s="55">
        <f>(E166/C166)-1</f>
        <v>1.0346646571213265</v>
      </c>
      <c r="G166" s="32">
        <f>E166/$E$164*100</f>
        <v>7.9646017699115044</v>
      </c>
    </row>
    <row r="167" spans="1:7">
      <c r="A167" s="31">
        <f>'PRVO unesite podatke'!B32</f>
        <v>413</v>
      </c>
      <c r="B167" s="31" t="str">
        <f>'PRVO unesite podatke'!C32</f>
        <v>Doprinosi na plaće</v>
      </c>
      <c r="C167" s="32">
        <f>'PRVO unesite podatke'!D32</f>
        <v>2787</v>
      </c>
      <c r="D167" s="32">
        <f>'PRVO unesite podatke'!E32</f>
        <v>2015</v>
      </c>
      <c r="E167" s="32">
        <f>'PRVO unesite podatke'!F32</f>
        <v>4200</v>
      </c>
      <c r="F167" s="55">
        <f>(E167/C167)-1</f>
        <v>0.50699677072120553</v>
      </c>
      <c r="G167" s="32">
        <f>E167/$E$164*100</f>
        <v>12.389380530973451</v>
      </c>
    </row>
    <row r="168" spans="1:7">
      <c r="C168" s="1"/>
      <c r="D168" s="1"/>
    </row>
    <row r="169" spans="1:7">
      <c r="A169" s="74" t="s">
        <v>139</v>
      </c>
      <c r="B169" s="74"/>
      <c r="C169" s="74"/>
      <c r="D169" s="74"/>
      <c r="E169" s="74"/>
      <c r="F169" s="74"/>
      <c r="G169" s="74"/>
    </row>
    <row r="170" spans="1:7">
      <c r="A170" s="74" t="s">
        <v>138</v>
      </c>
      <c r="B170" s="74"/>
      <c r="C170" s="74"/>
      <c r="D170" s="74"/>
      <c r="E170" s="75"/>
      <c r="F170" s="75"/>
      <c r="G170" s="74"/>
    </row>
    <row r="171" spans="1:7">
      <c r="E171" s="1"/>
      <c r="F171" s="1"/>
    </row>
    <row r="172" spans="1:7">
      <c r="E172" s="1"/>
      <c r="F172" s="1"/>
    </row>
    <row r="173" spans="1:7" ht="17.25">
      <c r="A173" s="15" t="s">
        <v>50</v>
      </c>
      <c r="B173" s="15" t="s">
        <v>14</v>
      </c>
      <c r="E173" s="1"/>
      <c r="F173" s="1"/>
    </row>
    <row r="174" spans="1:7">
      <c r="E174" s="1"/>
      <c r="F174" s="1"/>
    </row>
    <row r="175" spans="1:7">
      <c r="E175" s="1"/>
      <c r="F175" s="1"/>
    </row>
    <row r="176" spans="1:7" ht="15.75">
      <c r="A176" s="28" t="s">
        <v>45</v>
      </c>
      <c r="B176" s="28"/>
      <c r="C176" s="28"/>
      <c r="D176" s="28"/>
      <c r="E176" s="28"/>
      <c r="F176" s="35"/>
      <c r="G176" s="28"/>
    </row>
    <row r="177" spans="1:7" ht="60.75" customHeight="1">
      <c r="A177" s="86" t="s">
        <v>86</v>
      </c>
      <c r="B177" s="86"/>
      <c r="C177" s="86"/>
      <c r="D177" s="86"/>
      <c r="E177" s="86"/>
      <c r="F177" s="86"/>
      <c r="G177" s="86"/>
    </row>
    <row r="178" spans="1:7" ht="24" customHeight="1">
      <c r="A178" s="38" t="s">
        <v>77</v>
      </c>
      <c r="B178" s="38"/>
      <c r="C178" s="38"/>
      <c r="D178" s="38"/>
      <c r="E178" s="40"/>
      <c r="F178" s="40"/>
      <c r="G178" s="40"/>
    </row>
    <row r="179" spans="1:7" ht="117.75" customHeight="1">
      <c r="A179" s="86" t="s">
        <v>92</v>
      </c>
      <c r="B179" s="86"/>
      <c r="C179" s="86"/>
      <c r="D179" s="86"/>
      <c r="E179" s="86"/>
      <c r="F179" s="86"/>
      <c r="G179" s="86"/>
    </row>
    <row r="180" spans="1:7" ht="54.75" customHeight="1">
      <c r="A180" s="86" t="s">
        <v>90</v>
      </c>
      <c r="B180" s="86"/>
      <c r="C180" s="86"/>
      <c r="D180" s="86"/>
      <c r="E180" s="86"/>
      <c r="F180" s="86"/>
      <c r="G180" s="86"/>
    </row>
    <row r="181" spans="1:7" ht="15.75">
      <c r="A181" s="61"/>
      <c r="B181" s="61"/>
      <c r="C181" s="61"/>
      <c r="D181" s="61"/>
      <c r="E181" s="61"/>
      <c r="F181" s="61"/>
      <c r="G181" s="61"/>
    </row>
    <row r="182" spans="1:7" ht="37.5" customHeight="1">
      <c r="A182" s="86" t="s">
        <v>87</v>
      </c>
      <c r="B182" s="86"/>
      <c r="C182" s="86"/>
      <c r="D182" s="86"/>
      <c r="E182" s="86"/>
      <c r="F182" s="86"/>
      <c r="G182" s="86"/>
    </row>
    <row r="184" spans="1:7" ht="39">
      <c r="A184" s="44" t="str">
        <f t="shared" ref="A184:G184" si="5">A128</f>
        <v>Razred</v>
      </c>
      <c r="B184" s="44" t="str">
        <f t="shared" si="5"/>
        <v>Naziv</v>
      </c>
      <c r="C184" s="44" t="str">
        <f t="shared" si="5"/>
        <v>Financijski plan za 2023.</v>
      </c>
      <c r="D184" s="44" t="str">
        <f t="shared" si="5"/>
        <v>Izvršeno 30.09.2023.</v>
      </c>
      <c r="E184" s="44" t="str">
        <f t="shared" si="5"/>
        <v>Financijski plan za 2024.</v>
      </c>
      <c r="F184" s="44" t="str">
        <f t="shared" si="5"/>
        <v>% u odnosu na planirano</v>
      </c>
      <c r="G184" s="44" t="str">
        <f t="shared" si="5"/>
        <v>Udio u nadgrupi (%)</v>
      </c>
    </row>
    <row r="185" spans="1:7">
      <c r="A185" s="31"/>
      <c r="B185" s="31"/>
      <c r="C185" s="51">
        <f>C129</f>
        <v>1</v>
      </c>
      <c r="D185" s="51">
        <f>D129</f>
        <v>2</v>
      </c>
      <c r="E185" s="51">
        <f>E129</f>
        <v>3</v>
      </c>
      <c r="F185" s="51" t="str">
        <f>F129</f>
        <v>4=(3/1)</v>
      </c>
      <c r="G185" s="51">
        <f>G129</f>
        <v>5</v>
      </c>
    </row>
    <row r="186" spans="1:7">
      <c r="A186" s="31">
        <f>'PRVO unesite podatke'!B33</f>
        <v>42</v>
      </c>
      <c r="B186" s="31" t="str">
        <f>'PRVO unesite podatke'!C33</f>
        <v>Materijalni rashodi</v>
      </c>
      <c r="C186" s="32">
        <f>'PRVO unesite podatke'!D33</f>
        <v>55278</v>
      </c>
      <c r="D186" s="32">
        <f>'PRVO unesite podatke'!E33</f>
        <v>39988</v>
      </c>
      <c r="E186" s="32">
        <f>'PRVO unesite podatke'!F33</f>
        <v>60800</v>
      </c>
      <c r="F186" s="55">
        <f t="shared" ref="F186:F192" si="6">E186/C186-1</f>
        <v>9.989507579869028E-2</v>
      </c>
      <c r="G186" s="32">
        <f>SUM(G187:G192)</f>
        <v>100</v>
      </c>
    </row>
    <row r="187" spans="1:7">
      <c r="A187" s="31">
        <f>'PRVO unesite podatke'!B34</f>
        <v>421</v>
      </c>
      <c r="B187" s="31" t="str">
        <f>'PRVO unesite podatke'!C34</f>
        <v>Naknade troškova zaposlenima</v>
      </c>
      <c r="C187" s="32">
        <f>'PRVO unesite podatke'!D34</f>
        <v>425</v>
      </c>
      <c r="D187" s="32">
        <f>'PRVO unesite podatke'!E34</f>
        <v>351</v>
      </c>
      <c r="E187" s="32">
        <f>'PRVO unesite podatke'!F34</f>
        <v>300</v>
      </c>
      <c r="F187" s="55">
        <f t="shared" si="6"/>
        <v>-0.29411764705882348</v>
      </c>
      <c r="G187" s="32">
        <f t="shared" ref="G187:G192" si="7">E187/$E$186*100</f>
        <v>0.49342105263157893</v>
      </c>
    </row>
    <row r="188" spans="1:7">
      <c r="A188" s="31">
        <f>'PRVO unesite podatke'!B35</f>
        <v>422</v>
      </c>
      <c r="B188" s="31" t="str">
        <f>'PRVO unesite podatke'!C35</f>
        <v>Naknade troškova članovima u predstavničkim i</v>
      </c>
      <c r="C188" s="32">
        <f>'PRVO unesite podatke'!D35</f>
        <v>7963</v>
      </c>
      <c r="D188" s="32">
        <f>'PRVO unesite podatke'!E35</f>
        <v>543</v>
      </c>
      <c r="E188" s="32">
        <f>'PRVO unesite podatke'!F35</f>
        <v>8300</v>
      </c>
      <c r="F188" s="55">
        <f t="shared" si="6"/>
        <v>4.2320733391937759E-2</v>
      </c>
      <c r="G188" s="32">
        <f t="shared" si="7"/>
        <v>13.651315789473683</v>
      </c>
    </row>
    <row r="189" spans="1:7">
      <c r="A189" s="31">
        <f>'PRVO unesite podatke'!B36</f>
        <v>424</v>
      </c>
      <c r="B189" s="31" t="str">
        <f>'PRVO unesite podatke'!C36</f>
        <v>Naknade ostalim osobama izvan radnog odnosa</v>
      </c>
      <c r="C189" s="32">
        <f>'PRVO unesite podatke'!D36</f>
        <v>13272</v>
      </c>
      <c r="D189" s="32">
        <f>'PRVO unesite podatke'!E36</f>
        <v>17395</v>
      </c>
      <c r="E189" s="32">
        <f>'PRVO unesite podatke'!F36</f>
        <v>21000</v>
      </c>
      <c r="F189" s="55">
        <f t="shared" si="6"/>
        <v>0.58227848101265822</v>
      </c>
      <c r="G189" s="32">
        <f t="shared" si="7"/>
        <v>34.539473684210527</v>
      </c>
    </row>
    <row r="190" spans="1:7">
      <c r="A190" s="31">
        <f>'PRVO unesite podatke'!B37</f>
        <v>425</v>
      </c>
      <c r="B190" s="31" t="str">
        <f>'PRVO unesite podatke'!C37</f>
        <v>Rashodi za usluge</v>
      </c>
      <c r="C190" s="32">
        <f>'PRVO unesite podatke'!D37</f>
        <v>26477</v>
      </c>
      <c r="D190" s="32">
        <f>'PRVO unesite podatke'!E37</f>
        <v>12467</v>
      </c>
      <c r="E190" s="32">
        <f>'PRVO unesite podatke'!F37</f>
        <v>23840</v>
      </c>
      <c r="F190" s="55">
        <f t="shared" si="6"/>
        <v>-9.9595875665672073E-2</v>
      </c>
      <c r="G190" s="32">
        <f t="shared" si="7"/>
        <v>39.210526315789473</v>
      </c>
    </row>
    <row r="191" spans="1:7">
      <c r="A191" s="31">
        <f>'PRVO unesite podatke'!B38</f>
        <v>426</v>
      </c>
      <c r="B191" s="31" t="str">
        <f>'PRVO unesite podatke'!C38</f>
        <v>Rashodi za materijal i energiju</v>
      </c>
      <c r="C191" s="32">
        <f>'PRVO unesite podatke'!D38</f>
        <v>2814</v>
      </c>
      <c r="D191" s="32">
        <f>'PRVO unesite podatke'!E38</f>
        <v>5994</v>
      </c>
      <c r="E191" s="32">
        <f>'PRVO unesite podatke'!F38</f>
        <v>3000</v>
      </c>
      <c r="F191" s="55">
        <f t="shared" si="6"/>
        <v>6.6098081023454158E-2</v>
      </c>
      <c r="G191" s="32">
        <f t="shared" si="7"/>
        <v>4.9342105263157894</v>
      </c>
    </row>
    <row r="192" spans="1:7">
      <c r="A192" s="31">
        <f>'PRVO unesite podatke'!B39</f>
        <v>429</v>
      </c>
      <c r="B192" s="31" t="str">
        <f>'PRVO unesite podatke'!C39</f>
        <v>Ostali nespomenuti rashodi</v>
      </c>
      <c r="C192" s="32">
        <f>'PRVO unesite podatke'!D39</f>
        <v>4327</v>
      </c>
      <c r="D192" s="32">
        <f>'PRVO unesite podatke'!E39</f>
        <v>3238</v>
      </c>
      <c r="E192" s="32">
        <f>'PRVO unesite podatke'!F39</f>
        <v>4360</v>
      </c>
      <c r="F192" s="55">
        <f t="shared" si="6"/>
        <v>7.6265310838918854E-3</v>
      </c>
      <c r="G192" s="32">
        <f t="shared" si="7"/>
        <v>7.1710526315789478</v>
      </c>
    </row>
    <row r="193" spans="1:7">
      <c r="C193" s="1"/>
      <c r="D193" s="1"/>
    </row>
    <row r="194" spans="1:7" ht="15.75">
      <c r="A194" s="28" t="s">
        <v>108</v>
      </c>
      <c r="B194" s="28"/>
      <c r="C194" s="35"/>
      <c r="D194" s="35"/>
      <c r="E194" s="71">
        <f>C186</f>
        <v>55278</v>
      </c>
    </row>
    <row r="195" spans="1:7" ht="15.75">
      <c r="A195" s="28" t="s">
        <v>118</v>
      </c>
      <c r="B195" s="28"/>
      <c r="C195" s="35"/>
      <c r="D195" s="35"/>
      <c r="E195" s="71">
        <f>E186</f>
        <v>60800</v>
      </c>
    </row>
    <row r="196" spans="1:7" ht="15.75">
      <c r="A196" s="28"/>
      <c r="B196" s="28"/>
      <c r="C196" s="35"/>
      <c r="D196" s="35"/>
      <c r="E196" s="28"/>
    </row>
    <row r="197" spans="1:7" ht="17.25">
      <c r="A197" s="15" t="s">
        <v>140</v>
      </c>
      <c r="B197" s="15"/>
      <c r="C197" s="37"/>
      <c r="D197" s="37">
        <f>F186</f>
        <v>9.989507579869028E-2</v>
      </c>
      <c r="E197" s="28"/>
    </row>
    <row r="198" spans="1:7">
      <c r="A198" s="74" t="s">
        <v>141</v>
      </c>
      <c r="B198" s="18"/>
      <c r="C198" s="18"/>
      <c r="D198" s="18"/>
    </row>
    <row r="202" spans="1:7" ht="17.25">
      <c r="A202" s="15" t="s">
        <v>51</v>
      </c>
      <c r="B202" s="15"/>
    </row>
    <row r="204" spans="1:7" ht="48.75" customHeight="1">
      <c r="A204" s="86" t="s">
        <v>78</v>
      </c>
      <c r="B204" s="86"/>
      <c r="C204" s="86"/>
      <c r="D204" s="86"/>
      <c r="E204" s="86"/>
      <c r="F204" s="86"/>
      <c r="G204" s="86"/>
    </row>
    <row r="205" spans="1:7" ht="36" customHeight="1">
      <c r="A205" s="86" t="s">
        <v>119</v>
      </c>
      <c r="B205" s="86"/>
      <c r="C205" s="86"/>
      <c r="D205" s="86"/>
      <c r="E205" s="86"/>
      <c r="F205" s="86"/>
      <c r="G205" s="86"/>
    </row>
    <row r="206" spans="1:7">
      <c r="E206" s="1"/>
      <c r="F206" s="1"/>
    </row>
    <row r="207" spans="1:7" ht="39">
      <c r="A207" s="44" t="str">
        <f t="shared" ref="A207:F207" si="8">A184</f>
        <v>Razred</v>
      </c>
      <c r="B207" s="44" t="str">
        <f t="shared" si="8"/>
        <v>Naziv</v>
      </c>
      <c r="C207" s="44" t="str">
        <f t="shared" si="8"/>
        <v>Financijski plan za 2023.</v>
      </c>
      <c r="D207" s="44" t="str">
        <f t="shared" si="8"/>
        <v>Izvršeno 30.09.2023.</v>
      </c>
      <c r="E207" s="56" t="str">
        <f t="shared" si="8"/>
        <v>Financijski plan za 2024.</v>
      </c>
      <c r="F207" s="56" t="str">
        <f t="shared" si="8"/>
        <v>% u odnosu na planirano</v>
      </c>
    </row>
    <row r="208" spans="1:7">
      <c r="A208" s="31"/>
      <c r="B208" s="31"/>
      <c r="C208" s="51">
        <f>C185</f>
        <v>1</v>
      </c>
      <c r="D208" s="51">
        <f>D185</f>
        <v>2</v>
      </c>
      <c r="E208" s="51">
        <f>E185</f>
        <v>3</v>
      </c>
      <c r="F208" s="51" t="str">
        <f>F185</f>
        <v>4=(3/1)</v>
      </c>
    </row>
    <row r="209" spans="1:7">
      <c r="A209" s="31">
        <f>'PRVO unesite podatke'!B40</f>
        <v>43</v>
      </c>
      <c r="B209" s="31" t="str">
        <f>'PRVO unesite podatke'!C40</f>
        <v>Rashodi amortizacije</v>
      </c>
      <c r="C209" s="32">
        <f>'PRVO unesite podatke'!D40</f>
        <v>199</v>
      </c>
      <c r="D209" s="32">
        <f>'PRVO unesite podatke'!E40</f>
        <v>0</v>
      </c>
      <c r="E209" s="32">
        <f>'PRVO unesite podatke'!F40</f>
        <v>400</v>
      </c>
      <c r="F209" s="32">
        <f>(E209/C209*100)-100</f>
        <v>101.00502512562812</v>
      </c>
    </row>
    <row r="211" spans="1:7" ht="15.75">
      <c r="A211" s="28" t="str">
        <f>CONCATENATE("Ovako planirani rashodi amortizacije u ukupnoj strukturi rashoda čine ",ROUND(G133,2)," % ukupnih rashoda.")</f>
        <v>Ovako planirani rashodi amortizacije u ukupnoj strukturi rashoda čine 0,41 % ukupnih rashoda.</v>
      </c>
      <c r="B211" s="28"/>
      <c r="C211" s="28"/>
      <c r="D211" s="28"/>
      <c r="E211" s="28"/>
    </row>
    <row r="212" spans="1:7">
      <c r="A212" s="16"/>
      <c r="B212" s="16"/>
      <c r="C212" s="16"/>
      <c r="D212" s="16"/>
    </row>
    <row r="213" spans="1:7">
      <c r="A213" s="16"/>
      <c r="B213" s="16"/>
      <c r="C213" s="16"/>
      <c r="D213" s="16"/>
    </row>
    <row r="215" spans="1:7" ht="17.25">
      <c r="A215" s="15" t="s">
        <v>52</v>
      </c>
      <c r="B215" s="15"/>
    </row>
    <row r="217" spans="1:7" ht="53.25" customHeight="1">
      <c r="A217" s="86" t="s">
        <v>142</v>
      </c>
      <c r="B217" s="86"/>
      <c r="C217" s="86"/>
      <c r="D217" s="86"/>
      <c r="E217" s="86"/>
      <c r="F217" s="86"/>
      <c r="G217" s="86"/>
    </row>
    <row r="218" spans="1:7" ht="30.75" customHeight="1">
      <c r="A218" s="20"/>
      <c r="B218" s="20"/>
      <c r="C218" s="20"/>
      <c r="D218" s="20"/>
      <c r="E218" s="20"/>
      <c r="F218" s="20"/>
      <c r="G218" s="20"/>
    </row>
    <row r="220" spans="1:7" ht="39">
      <c r="A220" s="44" t="str">
        <f t="shared" ref="A220:F220" si="9">A207</f>
        <v>Razred</v>
      </c>
      <c r="B220" s="44" t="str">
        <f t="shared" si="9"/>
        <v>Naziv</v>
      </c>
      <c r="C220" s="44" t="str">
        <f t="shared" si="9"/>
        <v>Financijski plan za 2023.</v>
      </c>
      <c r="D220" s="44" t="str">
        <f t="shared" si="9"/>
        <v>Izvršeno 30.09.2023.</v>
      </c>
      <c r="E220" s="44" t="str">
        <f t="shared" si="9"/>
        <v>Financijski plan za 2024.</v>
      </c>
      <c r="F220" s="44" t="str">
        <f t="shared" si="9"/>
        <v>% u odnosu na planirano</v>
      </c>
    </row>
    <row r="221" spans="1:7">
      <c r="A221" s="31"/>
      <c r="B221" s="31"/>
      <c r="C221" s="51">
        <f>C208</f>
        <v>1</v>
      </c>
      <c r="D221" s="51">
        <f>D208</f>
        <v>2</v>
      </c>
      <c r="E221" s="51">
        <f>E208</f>
        <v>3</v>
      </c>
      <c r="F221" s="51" t="str">
        <f>F208</f>
        <v>4=(3/1)</v>
      </c>
    </row>
    <row r="222" spans="1:7">
      <c r="A222" s="31">
        <f>'PRVO unesite podatke'!B41</f>
        <v>44</v>
      </c>
      <c r="B222" s="31" t="str">
        <f>'PRVO unesite podatke'!C41</f>
        <v>Financijski rashodi</v>
      </c>
      <c r="C222" s="32">
        <f>'PRVO unesite podatke'!D41</f>
        <v>664</v>
      </c>
      <c r="D222" s="32">
        <f>'PRVO unesite podatke'!E41</f>
        <v>1499</v>
      </c>
      <c r="E222" s="32">
        <f>'PRVO unesite podatke'!F41</f>
        <v>700</v>
      </c>
      <c r="F222" s="32">
        <f>(E222/C222*100)-100</f>
        <v>5.4216867469879588</v>
      </c>
    </row>
    <row r="223" spans="1:7">
      <c r="C223" s="1"/>
      <c r="D223" s="1"/>
    </row>
    <row r="225" spans="1:7" ht="15.75">
      <c r="A225" s="28" t="str">
        <f>CONCATENATE("Ovako planirani financijski rashodi čine ",ROUND(G134,2),"  % ukupno planiranih rashoda.")</f>
        <v>Ovako planirani financijski rashodi čine 0,72  % ukupno planiranih rashoda.</v>
      </c>
      <c r="B225" s="28"/>
      <c r="C225" s="28"/>
      <c r="E225" s="1"/>
      <c r="F225" s="1"/>
    </row>
    <row r="226" spans="1:7">
      <c r="A226" s="16"/>
      <c r="B226" s="16"/>
      <c r="C226" s="16"/>
      <c r="D226" s="16"/>
      <c r="E226" s="1"/>
      <c r="F226" s="1"/>
    </row>
    <row r="227" spans="1:7">
      <c r="A227" s="16"/>
      <c r="B227" s="16"/>
      <c r="C227" s="16"/>
      <c r="D227" s="16"/>
      <c r="E227" s="1"/>
      <c r="F227" s="1"/>
    </row>
    <row r="228" spans="1:7">
      <c r="E228" s="1"/>
      <c r="F228" s="1"/>
    </row>
    <row r="229" spans="1:7" ht="17.25">
      <c r="A229" s="15" t="s">
        <v>53</v>
      </c>
      <c r="B229" s="15"/>
    </row>
    <row r="230" spans="1:7">
      <c r="E230" s="1"/>
      <c r="F230" s="1"/>
    </row>
    <row r="231" spans="1:7" ht="35.25" customHeight="1">
      <c r="A231" s="86" t="s">
        <v>79</v>
      </c>
      <c r="B231" s="86"/>
      <c r="C231" s="86"/>
      <c r="D231" s="86"/>
      <c r="E231" s="86"/>
      <c r="F231" s="86"/>
      <c r="G231" s="86"/>
    </row>
    <row r="232" spans="1:7" ht="45.75" customHeight="1">
      <c r="A232" s="86" t="s">
        <v>93</v>
      </c>
      <c r="B232" s="86"/>
      <c r="C232" s="86"/>
      <c r="D232" s="86"/>
      <c r="E232" s="86"/>
      <c r="F232" s="86"/>
      <c r="G232" s="86"/>
    </row>
    <row r="233" spans="1:7" ht="15.75">
      <c r="A233" s="61"/>
      <c r="B233" s="61"/>
      <c r="C233" s="61"/>
      <c r="D233" s="61"/>
      <c r="E233" s="62"/>
      <c r="F233" s="62"/>
      <c r="G233" s="61"/>
    </row>
    <row r="234" spans="1:7" ht="40.5" customHeight="1">
      <c r="A234" s="86" t="s">
        <v>120</v>
      </c>
      <c r="B234" s="86"/>
      <c r="C234" s="86"/>
      <c r="D234" s="86"/>
      <c r="E234" s="86"/>
      <c r="F234" s="86"/>
      <c r="G234" s="86"/>
    </row>
    <row r="236" spans="1:7" ht="39">
      <c r="A236" s="44" t="str">
        <f t="shared" ref="A236:F236" si="10">A184</f>
        <v>Razred</v>
      </c>
      <c r="B236" s="44" t="str">
        <f t="shared" si="10"/>
        <v>Naziv</v>
      </c>
      <c r="C236" s="44" t="str">
        <f t="shared" si="10"/>
        <v>Financijski plan za 2023.</v>
      </c>
      <c r="D236" s="44" t="str">
        <f t="shared" si="10"/>
        <v>Izvršeno 30.09.2023.</v>
      </c>
      <c r="E236" s="44" t="str">
        <f t="shared" si="10"/>
        <v>Financijski plan za 2024.</v>
      </c>
      <c r="F236" s="44" t="str">
        <f t="shared" si="10"/>
        <v>% u odnosu na planirano</v>
      </c>
    </row>
    <row r="237" spans="1:7">
      <c r="A237" s="31"/>
      <c r="B237" s="31"/>
      <c r="C237" s="51">
        <f>C185</f>
        <v>1</v>
      </c>
      <c r="D237" s="51">
        <f>D185</f>
        <v>2</v>
      </c>
      <c r="E237" s="51">
        <f>E185</f>
        <v>3</v>
      </c>
      <c r="F237" s="51" t="str">
        <f>F185</f>
        <v>4=(3/1)</v>
      </c>
    </row>
    <row r="238" spans="1:7">
      <c r="A238" s="31">
        <f>'PRVO unesite podatke'!B43</f>
        <v>451</v>
      </c>
      <c r="B238" s="31" t="str">
        <f>'PRVO unesite podatke'!C43</f>
        <v>Tekuće donacije</v>
      </c>
      <c r="C238" s="32">
        <f>'PRVO unesite podatke'!D43</f>
        <v>664</v>
      </c>
      <c r="D238" s="32">
        <f>'PRVO unesite podatke'!E43</f>
        <v>2200</v>
      </c>
      <c r="E238" s="32">
        <f>'PRVO unesite podatke'!F43</f>
        <v>500</v>
      </c>
      <c r="F238" s="32">
        <f>(E238/C238*100)-100</f>
        <v>-24.698795180722882</v>
      </c>
    </row>
    <row r="239" spans="1:7">
      <c r="C239" s="1"/>
      <c r="D239" s="1"/>
    </row>
    <row r="240" spans="1:7">
      <c r="A240" s="16"/>
      <c r="B240" s="16"/>
      <c r="C240" s="16"/>
      <c r="D240" s="16"/>
    </row>
    <row r="243" spans="1:7">
      <c r="E243" s="1"/>
      <c r="F243" s="1"/>
    </row>
    <row r="244" spans="1:7" ht="17.25">
      <c r="A244" s="15" t="s">
        <v>54</v>
      </c>
      <c r="B244" s="15"/>
    </row>
    <row r="246" spans="1:7" ht="38.25" customHeight="1">
      <c r="A246" s="86" t="s">
        <v>94</v>
      </c>
      <c r="B246" s="86"/>
      <c r="C246" s="86"/>
      <c r="D246" s="86"/>
      <c r="E246" s="86"/>
      <c r="F246" s="86"/>
      <c r="G246" s="86"/>
    </row>
    <row r="247" spans="1:7" ht="30.75" customHeight="1">
      <c r="A247" s="80" t="str">
        <f>CONCATENATE("Ostali rashodi poslovanja planiraju se  u iznosu od ",DOLLAR(E257,2)," , što je  manje u odnosu na Financijski plan za 2023. godinu ",ROUND(F257,2), " %")</f>
        <v>Ostali rashodi poslovanja planiraju se  u iznosu od 400,00 € , što je  manje u odnosu na Financijski plan za 2023. godinu -0,4 %</v>
      </c>
      <c r="B247" s="80"/>
      <c r="C247" s="80"/>
      <c r="D247" s="80"/>
      <c r="E247" s="80"/>
      <c r="F247" s="80"/>
      <c r="G247" s="80"/>
    </row>
    <row r="248" spans="1:7" ht="72.75" customHeight="1">
      <c r="A248" s="86" t="s">
        <v>121</v>
      </c>
      <c r="B248" s="86"/>
      <c r="C248" s="86"/>
      <c r="D248" s="86"/>
      <c r="E248" s="86"/>
      <c r="F248" s="86"/>
      <c r="G248" s="86"/>
    </row>
    <row r="249" spans="1:7" ht="39" customHeight="1">
      <c r="A249" s="86" t="s">
        <v>95</v>
      </c>
      <c r="B249" s="86"/>
      <c r="C249" s="86"/>
      <c r="D249" s="86"/>
      <c r="E249" s="86"/>
      <c r="F249" s="86"/>
      <c r="G249" s="86"/>
    </row>
    <row r="250" spans="1:7" ht="15.75">
      <c r="A250" s="28"/>
      <c r="B250" s="28"/>
      <c r="C250" s="28"/>
      <c r="D250" s="28"/>
      <c r="E250" s="28"/>
      <c r="F250" s="28"/>
      <c r="G250" s="28"/>
    </row>
    <row r="251" spans="1:7" ht="15.75">
      <c r="A251" s="38" t="str">
        <f>CONCATENATE("Ovi izdaci u strukturi izdataka čine ",ROUND(G136,2)," % ukupnih rashoda.")</f>
        <v>Ovi izdaci u strukturi izdataka čine 0,41 % ukupnih rashoda.</v>
      </c>
      <c r="B251" s="38"/>
      <c r="C251" s="38"/>
      <c r="D251" s="28"/>
      <c r="E251" s="28"/>
      <c r="F251" s="28"/>
      <c r="G251" s="28"/>
    </row>
    <row r="252" spans="1:7" ht="15.75">
      <c r="A252" s="38"/>
      <c r="B252" s="38"/>
      <c r="C252" s="38"/>
      <c r="D252" s="28"/>
      <c r="E252" s="28"/>
      <c r="F252" s="28"/>
      <c r="G252" s="28"/>
    </row>
    <row r="253" spans="1:7" ht="15.75">
      <c r="A253" s="28" t="s">
        <v>46</v>
      </c>
      <c r="B253" s="28"/>
      <c r="C253" s="28"/>
      <c r="D253" s="28"/>
      <c r="E253" s="28"/>
      <c r="F253" s="28"/>
      <c r="G253" s="28"/>
    </row>
    <row r="255" spans="1:7" ht="39">
      <c r="A255" s="44" t="str">
        <f t="shared" ref="A255:G255" si="11">A184</f>
        <v>Razred</v>
      </c>
      <c r="B255" s="44" t="str">
        <f t="shared" si="11"/>
        <v>Naziv</v>
      </c>
      <c r="C255" s="44" t="str">
        <f t="shared" si="11"/>
        <v>Financijski plan za 2023.</v>
      </c>
      <c r="D255" s="44" t="str">
        <f t="shared" si="11"/>
        <v>Izvršeno 30.09.2023.</v>
      </c>
      <c r="E255" s="44" t="str">
        <f t="shared" si="11"/>
        <v>Financijski plan za 2024.</v>
      </c>
      <c r="F255" s="44" t="str">
        <f t="shared" si="11"/>
        <v>% u odnosu na planirano</v>
      </c>
      <c r="G255" s="44" t="str">
        <f t="shared" si="11"/>
        <v>Udio u nadgrupi (%)</v>
      </c>
    </row>
    <row r="256" spans="1:7">
      <c r="A256" s="31"/>
      <c r="B256" s="31"/>
      <c r="C256" s="51">
        <f>C185</f>
        <v>1</v>
      </c>
      <c r="D256" s="51">
        <f>D185</f>
        <v>2</v>
      </c>
      <c r="E256" s="51">
        <f>E185</f>
        <v>3</v>
      </c>
      <c r="F256" s="67" t="str">
        <f>F185</f>
        <v>4=(3/1)</v>
      </c>
      <c r="G256" s="51">
        <f>G185</f>
        <v>5</v>
      </c>
    </row>
    <row r="257" spans="1:7">
      <c r="A257" s="31">
        <f>'PRVO unesite podatke'!B44</f>
        <v>46</v>
      </c>
      <c r="B257" s="31" t="str">
        <f>'PRVO unesite podatke'!C44</f>
        <v>Ostali rashodi</v>
      </c>
      <c r="C257" s="32">
        <f>'PRVO unesite podatke'!D44</f>
        <v>664</v>
      </c>
      <c r="D257" s="32">
        <f>'PRVO unesite podatke'!E44</f>
        <v>346</v>
      </c>
      <c r="E257" s="32">
        <f>'PRVO unesite podatke'!F44</f>
        <v>400</v>
      </c>
      <c r="F257" s="55">
        <f>(E257/C257)-1</f>
        <v>-0.39759036144578308</v>
      </c>
      <c r="G257" s="32">
        <f>G258+G259</f>
        <v>100</v>
      </c>
    </row>
    <row r="258" spans="1:7">
      <c r="A258" s="31">
        <f>'PRVO unesite podatke'!B45</f>
        <v>461</v>
      </c>
      <c r="B258" s="31" t="str">
        <f>'PRVO unesite podatke'!C45</f>
        <v>Kazne, penali i naknade štete</v>
      </c>
      <c r="C258" s="32">
        <f>'PRVO unesite podatke'!D45</f>
        <v>0</v>
      </c>
      <c r="D258" s="32">
        <f>'PRVO unesite podatke'!E45</f>
        <v>0</v>
      </c>
      <c r="E258" s="32">
        <f>'PRVO unesite podatke'!F45</f>
        <v>0</v>
      </c>
      <c r="F258" s="55">
        <v>0</v>
      </c>
      <c r="G258" s="32">
        <f>E258/$E$257*100</f>
        <v>0</v>
      </c>
    </row>
    <row r="259" spans="1:7">
      <c r="A259" s="31">
        <f>'PRVO unesite podatke'!B46</f>
        <v>462</v>
      </c>
      <c r="B259" s="31" t="str">
        <f>'PRVO unesite podatke'!C46</f>
        <v>Ostali nespomenuti rashodi</v>
      </c>
      <c r="C259" s="32">
        <f>'PRVO unesite podatke'!D46</f>
        <v>664</v>
      </c>
      <c r="D259" s="32">
        <f>'PRVO unesite podatke'!E46</f>
        <v>346</v>
      </c>
      <c r="E259" s="32">
        <f>'PRVO unesite podatke'!F46</f>
        <v>400</v>
      </c>
      <c r="F259" s="55">
        <f>(E259/C259)-1</f>
        <v>-0.39759036144578308</v>
      </c>
      <c r="G259" s="32">
        <f>E259/$E$257*100</f>
        <v>100</v>
      </c>
    </row>
    <row r="260" spans="1:7">
      <c r="C260" s="1"/>
      <c r="D260" s="1"/>
    </row>
    <row r="261" spans="1:7">
      <c r="A261" s="16"/>
      <c r="B261" s="16"/>
      <c r="C261" s="16"/>
      <c r="D261" s="16"/>
    </row>
    <row r="264" spans="1:7" ht="17.25">
      <c r="A264" s="15" t="s">
        <v>55</v>
      </c>
      <c r="B264" s="15"/>
      <c r="C264" s="13"/>
      <c r="D264" s="13"/>
    </row>
    <row r="266" spans="1:7" ht="68.25" customHeight="1">
      <c r="A266" s="86" t="s">
        <v>96</v>
      </c>
      <c r="B266" s="86"/>
      <c r="C266" s="86"/>
      <c r="D266" s="86"/>
      <c r="E266" s="86"/>
      <c r="F266" s="86"/>
      <c r="G266" s="86"/>
    </row>
    <row r="267" spans="1:7" ht="16.5" customHeight="1">
      <c r="A267" s="28" t="s">
        <v>122</v>
      </c>
      <c r="B267" s="28"/>
      <c r="C267" s="28"/>
      <c r="D267" s="28"/>
      <c r="E267" s="28"/>
      <c r="F267" s="28"/>
      <c r="G267" s="28"/>
    </row>
    <row r="269" spans="1:7" ht="39">
      <c r="A269" s="44" t="str">
        <f t="shared" ref="A269:F269" si="12">A128</f>
        <v>Razred</v>
      </c>
      <c r="B269" s="44" t="str">
        <f t="shared" si="12"/>
        <v>Naziv</v>
      </c>
      <c r="C269" s="44" t="str">
        <f t="shared" si="12"/>
        <v>Financijski plan za 2023.</v>
      </c>
      <c r="D269" s="44" t="str">
        <f t="shared" si="12"/>
        <v>Izvršeno 30.09.2023.</v>
      </c>
      <c r="E269" s="44" t="str">
        <f t="shared" si="12"/>
        <v>Financijski plan za 2024.</v>
      </c>
      <c r="F269" s="44" t="str">
        <f t="shared" si="12"/>
        <v>% u odnosu na planirano</v>
      </c>
    </row>
    <row r="270" spans="1:7">
      <c r="A270" s="31"/>
      <c r="B270" s="31"/>
      <c r="C270" s="51">
        <f>C129</f>
        <v>1</v>
      </c>
      <c r="D270" s="51">
        <f>D129</f>
        <v>2</v>
      </c>
      <c r="E270" s="51">
        <f>E129</f>
        <v>3</v>
      </c>
      <c r="F270" s="51" t="str">
        <f>F129</f>
        <v>4=(3/1)</v>
      </c>
    </row>
    <row r="271" spans="1:7">
      <c r="A271" s="31">
        <f>'PRVO unesite podatke'!B47</f>
        <v>47</v>
      </c>
      <c r="B271" s="31" t="str">
        <f>'PRVO unesite podatke'!C47</f>
        <v>Rashodi vezani uz financiranje pov. neprofitnih</v>
      </c>
      <c r="C271" s="32">
        <f>'PRVO unesite podatke'!D47</f>
        <v>0</v>
      </c>
      <c r="D271" s="32">
        <f>'PRVO unesite podatke'!E47</f>
        <v>0</v>
      </c>
      <c r="E271" s="32">
        <f>'PRVO unesite podatke'!F47</f>
        <v>0</v>
      </c>
      <c r="F271" s="55">
        <v>0</v>
      </c>
    </row>
    <row r="272" spans="1:7">
      <c r="A272" s="31">
        <f>'PRVO unesite podatke'!B48</f>
        <v>471</v>
      </c>
      <c r="B272" s="31" t="str">
        <f>'PRVO unesite podatke'!C48</f>
        <v>Rashodi vezani uz financiranje pov. neprofitnih</v>
      </c>
      <c r="C272" s="32">
        <f>'PRVO unesite podatke'!D48</f>
        <v>0</v>
      </c>
      <c r="D272" s="32">
        <f>'PRVO unesite podatke'!E48</f>
        <v>0</v>
      </c>
      <c r="E272" s="32">
        <f>'PRVO unesite podatke'!F48</f>
        <v>0</v>
      </c>
      <c r="F272" s="55">
        <v>0</v>
      </c>
    </row>
    <row r="273" spans="1:7">
      <c r="C273" s="1"/>
      <c r="D273" s="1"/>
      <c r="E273" s="1"/>
      <c r="F273" s="1"/>
    </row>
    <row r="274" spans="1:7">
      <c r="A274" s="16"/>
      <c r="B274" s="16"/>
      <c r="C274" s="16"/>
      <c r="D274" s="16"/>
    </row>
    <row r="277" spans="1:7" ht="21">
      <c r="A277" s="14" t="s">
        <v>63</v>
      </c>
      <c r="B277" s="57"/>
    </row>
    <row r="279" spans="1:7" ht="38.25" customHeight="1">
      <c r="A279" s="80" t="str">
        <f>CONCATENATE("Udruženje je Izmjenama i dopunama Financijskog plana za 2023. godinu predvidjelo na dan 31.12.2023. iskazati manjak prihoda nad rashodima u iznosu ",DOLLAR('PRVO unesite podatke'!D53,2),". ")</f>
        <v xml:space="preserve">Udruženje je Izmjenama i dopunama Financijskog plana za 2023. godinu predvidjelo na dan 31.12.2023. iskazati manjak prihoda nad rashodima u iznosu -17.761,00 €. </v>
      </c>
      <c r="B279" s="80"/>
      <c r="C279" s="80"/>
      <c r="D279" s="80"/>
      <c r="E279" s="80"/>
      <c r="F279" s="80"/>
      <c r="G279" s="80"/>
    </row>
    <row r="280" spans="1:7" ht="46.5" customHeight="1">
      <c r="A280" s="87" t="str">
        <f>CONCATENATE("Na dan 31.12.2024. prema Financijskom planu, predviđen je manjak prihoda nad rashodima u iznosu od ",DOLLAR(C44,2), ", čime se planira i ukupni rezultat poslovanja za 2024. godinu u iznosu  ",DOLLAR(C44+'PRVO unesite podatke'!D53,2), ".")</f>
        <v>Na dan 31.12.2024. prema Financijskom planu, predviđen je manjak prihoda nad rashodima u iznosu od -8.900,00 €, čime se planira i ukupni rezultat poslovanja za 2024. godinu u iznosu  -26.661,00 €.</v>
      </c>
      <c r="B280" s="87"/>
      <c r="C280" s="87"/>
      <c r="D280" s="87"/>
      <c r="E280" s="87"/>
      <c r="F280" s="87"/>
      <c r="G280" s="87"/>
    </row>
    <row r="281" spans="1:7">
      <c r="A281" s="17"/>
    </row>
    <row r="282" spans="1:7">
      <c r="A282" s="17"/>
    </row>
    <row r="283" spans="1:7" ht="10.5" customHeight="1"/>
    <row r="285" spans="1:7" ht="21">
      <c r="A285" s="14" t="s">
        <v>123</v>
      </c>
      <c r="B285" s="57"/>
      <c r="C285" s="57"/>
    </row>
    <row r="288" spans="1:7" ht="51.75" customHeight="1">
      <c r="A288" s="88" t="s">
        <v>80</v>
      </c>
      <c r="B288" s="88"/>
      <c r="C288" s="88"/>
      <c r="D288" s="88"/>
      <c r="E288" s="88"/>
      <c r="F288" s="88"/>
      <c r="G288" s="88"/>
    </row>
    <row r="289" spans="1:7" ht="15.75">
      <c r="A289" s="61"/>
      <c r="B289" s="61"/>
      <c r="C289" s="61"/>
      <c r="D289" s="61"/>
      <c r="E289" s="61"/>
      <c r="F289" s="61"/>
      <c r="G289" s="61"/>
    </row>
    <row r="290" spans="1:7" ht="33.75" customHeight="1">
      <c r="A290" s="86" t="s">
        <v>124</v>
      </c>
      <c r="B290" s="86"/>
      <c r="C290" s="86"/>
      <c r="D290" s="86"/>
      <c r="E290" s="86"/>
      <c r="F290" s="86"/>
      <c r="G290" s="86"/>
    </row>
    <row r="291" spans="1:7" ht="15.75">
      <c r="A291" s="61"/>
      <c r="B291" s="61"/>
      <c r="C291" s="61"/>
      <c r="D291" s="61"/>
      <c r="E291" s="61"/>
      <c r="F291" s="61"/>
      <c r="G291" s="61"/>
    </row>
    <row r="292" spans="1:7" ht="15.75">
      <c r="A292" s="61"/>
      <c r="B292" s="61"/>
      <c r="C292" s="61"/>
      <c r="D292" s="61"/>
      <c r="E292" s="62"/>
      <c r="F292" s="62"/>
      <c r="G292" s="61"/>
    </row>
    <row r="293" spans="1:7" ht="40.5" customHeight="1">
      <c r="A293" s="88" t="s">
        <v>125</v>
      </c>
      <c r="B293" s="88"/>
      <c r="C293" s="88"/>
      <c r="D293" s="88"/>
      <c r="E293" s="88"/>
      <c r="F293" s="88"/>
      <c r="G293" s="88"/>
    </row>
    <row r="294" spans="1:7" ht="15.75">
      <c r="A294" s="85"/>
      <c r="B294" s="85"/>
      <c r="C294" s="85"/>
      <c r="D294" s="85"/>
      <c r="E294" s="85"/>
      <c r="F294" s="85"/>
      <c r="G294" s="85"/>
    </row>
    <row r="295" spans="1:7" ht="15.75">
      <c r="A295" s="64"/>
      <c r="B295" s="64"/>
      <c r="C295" s="64"/>
      <c r="D295" s="64"/>
      <c r="E295" s="64"/>
      <c r="F295" s="64"/>
      <c r="G295" s="61"/>
    </row>
    <row r="296" spans="1:7" ht="15.75">
      <c r="A296" s="81" t="s">
        <v>126</v>
      </c>
      <c r="B296" s="81"/>
      <c r="C296" s="81"/>
      <c r="D296" s="81"/>
      <c r="E296" s="81"/>
      <c r="F296" s="81"/>
      <c r="G296" s="81"/>
    </row>
    <row r="297" spans="1:7" ht="21.75" customHeight="1">
      <c r="A297" s="81" t="s">
        <v>97</v>
      </c>
      <c r="B297" s="81"/>
      <c r="C297" s="81"/>
      <c r="D297" s="81"/>
      <c r="E297" s="81"/>
      <c r="F297" s="81"/>
      <c r="G297" s="81"/>
    </row>
    <row r="298" spans="1:7" ht="87" customHeight="1">
      <c r="A298" s="86" t="s">
        <v>127</v>
      </c>
      <c r="B298" s="86"/>
      <c r="C298" s="86"/>
      <c r="D298" s="86"/>
      <c r="E298" s="86"/>
      <c r="F298" s="86"/>
      <c r="G298" s="86"/>
    </row>
    <row r="299" spans="1:7" ht="27" customHeight="1">
      <c r="A299" s="40"/>
      <c r="B299" s="40"/>
      <c r="C299" s="40"/>
      <c r="D299" s="40"/>
      <c r="E299" s="40"/>
      <c r="F299" s="40"/>
      <c r="G299" s="40"/>
    </row>
    <row r="300" spans="1:7" ht="15.75">
      <c r="A300" s="39"/>
      <c r="B300" s="39"/>
      <c r="C300" s="39"/>
      <c r="D300" s="39"/>
      <c r="E300" s="39"/>
      <c r="F300" s="39"/>
      <c r="G300" s="39"/>
    </row>
    <row r="301" spans="1:7" ht="15.75">
      <c r="A301" s="28"/>
      <c r="B301" s="28"/>
      <c r="C301" s="28"/>
      <c r="D301" s="28"/>
      <c r="E301" s="28"/>
      <c r="F301" s="28"/>
      <c r="G301" s="28"/>
    </row>
    <row r="302" spans="1:7" ht="15.75">
      <c r="A302" s="28"/>
      <c r="B302" s="28" t="s">
        <v>128</v>
      </c>
      <c r="C302" s="28"/>
      <c r="D302" s="28"/>
      <c r="E302" s="28"/>
      <c r="F302" s="28"/>
      <c r="G302" s="28"/>
    </row>
    <row r="303" spans="1:7" ht="15.75">
      <c r="A303" s="28"/>
      <c r="B303" s="41" t="str">
        <f>'PRVO unesite podatke'!C5</f>
        <v>14.11.2023.</v>
      </c>
      <c r="C303" s="28"/>
      <c r="D303" s="28"/>
      <c r="E303" s="28"/>
      <c r="F303" s="28"/>
      <c r="G303" s="28"/>
    </row>
    <row r="312" spans="3:4">
      <c r="C312" s="1"/>
      <c r="D312" s="1"/>
    </row>
    <row r="313" spans="3:4">
      <c r="C313" s="1"/>
      <c r="D313" s="1"/>
    </row>
  </sheetData>
  <mergeCells count="47">
    <mergeCell ref="A51:G51"/>
    <mergeCell ref="A290:G290"/>
    <mergeCell ref="A298:G298"/>
    <mergeCell ref="A231:G231"/>
    <mergeCell ref="A293:G293"/>
    <mergeCell ref="A296:G296"/>
    <mergeCell ref="A234:G234"/>
    <mergeCell ref="A115:G115"/>
    <mergeCell ref="A145:G145"/>
    <mergeCell ref="A156:G156"/>
    <mergeCell ref="A177:G177"/>
    <mergeCell ref="A179:G179"/>
    <mergeCell ref="A180:G180"/>
    <mergeCell ref="A86:G86"/>
    <mergeCell ref="A87:G87"/>
    <mergeCell ref="A182:G182"/>
    <mergeCell ref="A288:G288"/>
    <mergeCell ref="A88:G88"/>
    <mergeCell ref="A114:G114"/>
    <mergeCell ref="A204:G204"/>
    <mergeCell ref="A205:G205"/>
    <mergeCell ref="A217:G217"/>
    <mergeCell ref="A232:G232"/>
    <mergeCell ref="A248:G248"/>
    <mergeCell ref="A297:G297"/>
    <mergeCell ref="A54:F54"/>
    <mergeCell ref="A56:F56"/>
    <mergeCell ref="A75:F75"/>
    <mergeCell ref="A76:F76"/>
    <mergeCell ref="A77:F77"/>
    <mergeCell ref="A78:F78"/>
    <mergeCell ref="A79:F79"/>
    <mergeCell ref="A160:G160"/>
    <mergeCell ref="A247:G247"/>
    <mergeCell ref="A279:G279"/>
    <mergeCell ref="A294:G294"/>
    <mergeCell ref="A246:G246"/>
    <mergeCell ref="A249:G249"/>
    <mergeCell ref="A266:G266"/>
    <mergeCell ref="A280:G280"/>
    <mergeCell ref="A48:F48"/>
    <mergeCell ref="A10:F10"/>
    <mergeCell ref="A11:F11"/>
    <mergeCell ref="A15:F15"/>
    <mergeCell ref="A16:F16"/>
    <mergeCell ref="A19:F19"/>
    <mergeCell ref="A21:G21"/>
  </mergeCells>
  <pageMargins left="0.43307086614173229" right="0.23622047244094491" top="0.35433070866141736" bottom="0.35433070866141736" header="0" footer="0.31496062992125984"/>
  <pageSetup paperSize="9" scale="84" orientation="portrait" r:id="rId1"/>
  <headerFooter differentFirst="1">
    <oddFooter>&amp;C&amp;"-,Podebljano"&amp;9Financijski plan za 2024. godinu&amp;"-,Uobičajeno"&amp;11
&amp;R&amp;P/&amp;N</oddFooter>
  </headerFooter>
  <rowBreaks count="8" manualBreakCount="8">
    <brk id="46" max="16383" man="1"/>
    <brk id="63" min="1" max="6" man="1"/>
    <brk id="81" min="1" max="6" man="1"/>
    <brk id="116" min="1" max="6" man="1"/>
    <brk id="170" min="1" max="6" man="1"/>
    <brk id="199" min="1" max="6" man="1"/>
    <brk id="241" min="1" max="6" man="1"/>
    <brk id="283"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PRVO unesite podatke</vt:lpstr>
      <vt:lpstr>pregledati tekst i prilagoditi </vt:lpstr>
      <vt:lpstr>List1</vt:lpstr>
      <vt:lpstr>List2</vt:lpstr>
      <vt:lpstr>naziv</vt:lpstr>
      <vt:lpstr>'pregledati tekst i prilagoditi '!Podrucje_ispisa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Dudy-pc</dc:creator>
  <cp:lastModifiedBy>Udruženje obrtnika Opatija</cp:lastModifiedBy>
  <cp:lastPrinted>2019-10-24T13:04:04Z</cp:lastPrinted>
  <dcterms:created xsi:type="dcterms:W3CDTF">2017-11-01T07:32:31Z</dcterms:created>
  <dcterms:modified xsi:type="dcterms:W3CDTF">2024-01-12T09:50:41Z</dcterms:modified>
</cp:coreProperties>
</file>